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0" windowWidth="6135" windowHeight="1470" tabRatio="729"/>
  </bookViews>
  <sheets>
    <sheet name="Calculator" sheetId="26" r:id="rId1"/>
    <sheet name="Money Purchase Calculator" sheetId="30" r:id="rId2"/>
    <sheet name="Instructions" sheetId="25" r:id="rId3"/>
    <sheet name="State Availability" sheetId="28" r:id="rId4"/>
    <sheet name="Initial Calculator" sheetId="3" state="hidden" r:id="rId5"/>
    <sheet name="Calculation" sheetId="19" state="hidden" r:id="rId6"/>
    <sheet name="APPUs" sheetId="17" state="hidden" r:id="rId7"/>
    <sheet name="Indices" sheetId="29" state="hidden" r:id="rId8"/>
    <sheet name="MP Calculator" sheetId="31" state="hidden" r:id="rId9"/>
    <sheet name="MP Calculation" sheetId="32" state="hidden" r:id="rId10"/>
    <sheet name="MP APPUs" sheetId="34" state="hidden" r:id="rId11"/>
    <sheet name="MP Indices" sheetId="35" state="hidden" r:id="rId12"/>
  </sheets>
  <definedNames>
    <definedName name="_xlnm.Print_Area" localSheetId="0">Calculator!$A$1:$S$47</definedName>
    <definedName name="_xlnm.Print_Area" localSheetId="4">'Initial Calculator'!$A$1:$M$25</definedName>
    <definedName name="_xlnm.Print_Area" localSheetId="1">'Money Purchase Calculator'!$A$1:$S$46</definedName>
    <definedName name="_xlnm.Print_Area" localSheetId="8">'MP Calculator'!$A$1:$M$25</definedName>
  </definedNames>
  <calcPr calcId="152511"/>
</workbook>
</file>

<file path=xl/calcChain.xml><?xml version="1.0" encoding="utf-8"?>
<calcChain xmlns="http://schemas.openxmlformats.org/spreadsheetml/2006/main">
  <c r="J3" i="29" l="1"/>
  <c r="J3" i="35"/>
  <c r="J5" i="29"/>
  <c r="D4" i="35"/>
  <c r="J8" i="29"/>
  <c r="M13" i="35"/>
  <c r="M14" i="35" s="1"/>
  <c r="M15" i="35" s="1"/>
  <c r="M16" i="35" s="1"/>
  <c r="M17" i="35" s="1"/>
  <c r="M18" i="35" s="1"/>
  <c r="M19" i="35" s="1"/>
  <c r="M20" i="35" s="1"/>
  <c r="M21" i="35" s="1"/>
  <c r="M22" i="35" s="1"/>
  <c r="M23" i="35" s="1"/>
  <c r="M24" i="35" s="1"/>
  <c r="M25" i="35" s="1"/>
  <c r="M26" i="35" s="1"/>
  <c r="M27" i="35" s="1"/>
  <c r="M28" i="35" s="1"/>
  <c r="M29" i="35" s="1"/>
  <c r="M30" i="35" s="1"/>
  <c r="M31" i="35" s="1"/>
  <c r="H6" i="35"/>
  <c r="H7" i="35" s="1"/>
  <c r="F4" i="35"/>
  <c r="F3" i="35"/>
  <c r="D6" i="29" l="1"/>
  <c r="J7" i="29"/>
  <c r="D7" i="29"/>
  <c r="J6" i="29"/>
  <c r="H8" i="35"/>
  <c r="N1" i="35"/>
  <c r="M19" i="30"/>
  <c r="M20" i="30" s="1"/>
  <c r="M21" i="30" s="1"/>
  <c r="M22" i="30" s="1"/>
  <c r="M23" i="30" s="1"/>
  <c r="M24" i="30" s="1"/>
  <c r="M25" i="30" s="1"/>
  <c r="M26" i="30" s="1"/>
  <c r="M27" i="30" s="1"/>
  <c r="M28" i="30" s="1"/>
  <c r="M29" i="30" s="1"/>
  <c r="M30" i="30" s="1"/>
  <c r="M31" i="30" s="1"/>
  <c r="M32" i="30" s="1"/>
  <c r="M33" i="30" s="1"/>
  <c r="M34" i="30" s="1"/>
  <c r="M35" i="30" s="1"/>
  <c r="M36" i="30" s="1"/>
  <c r="M37" i="30" s="1"/>
  <c r="M38" i="30" s="1"/>
  <c r="M39" i="30" s="1"/>
  <c r="M40" i="30" s="1"/>
  <c r="M41" i="30" s="1"/>
  <c r="M42" i="30" s="1"/>
  <c r="B32" i="32"/>
  <c r="AU4" i="34"/>
  <c r="AU3" i="34"/>
  <c r="AU2" i="34"/>
  <c r="AM87" i="34"/>
  <c r="AL87" i="34"/>
  <c r="AK87" i="34"/>
  <c r="AJ87" i="34"/>
  <c r="AI87" i="34"/>
  <c r="AH87" i="34"/>
  <c r="AG87" i="34"/>
  <c r="AF87" i="34"/>
  <c r="AE87" i="34"/>
  <c r="AD87" i="34"/>
  <c r="AC87" i="34"/>
  <c r="AB87" i="34"/>
  <c r="AA87" i="34"/>
  <c r="Z87" i="34"/>
  <c r="Y87" i="34"/>
  <c r="X87" i="34"/>
  <c r="W87" i="34"/>
  <c r="V87" i="34"/>
  <c r="U87" i="34"/>
  <c r="T87" i="34"/>
  <c r="S87" i="34"/>
  <c r="R87" i="34"/>
  <c r="Q87" i="34"/>
  <c r="P87" i="34"/>
  <c r="O87" i="34"/>
  <c r="N87" i="34"/>
  <c r="M87" i="34"/>
  <c r="L87" i="34"/>
  <c r="K87" i="34"/>
  <c r="J87" i="34"/>
  <c r="I87" i="34"/>
  <c r="H87" i="34"/>
  <c r="G87" i="34"/>
  <c r="F87" i="34"/>
  <c r="E87" i="34"/>
  <c r="D87" i="34"/>
  <c r="C87" i="34"/>
  <c r="AM86" i="34"/>
  <c r="AL86" i="34"/>
  <c r="AK86" i="34"/>
  <c r="AJ86" i="34"/>
  <c r="AI86" i="34"/>
  <c r="AH86" i="34"/>
  <c r="AG86" i="34"/>
  <c r="AF86" i="34"/>
  <c r="AE86" i="34"/>
  <c r="AD86" i="34"/>
  <c r="AC86" i="34"/>
  <c r="AB86" i="34"/>
  <c r="AA86" i="34"/>
  <c r="Z86" i="34"/>
  <c r="Y86" i="34"/>
  <c r="X86" i="34"/>
  <c r="W86" i="34"/>
  <c r="V86" i="34"/>
  <c r="U86" i="34"/>
  <c r="T86" i="34"/>
  <c r="S86" i="34"/>
  <c r="R86" i="34"/>
  <c r="Q86" i="34"/>
  <c r="P86" i="34"/>
  <c r="O86" i="34"/>
  <c r="N86" i="34"/>
  <c r="M86" i="34"/>
  <c r="L86" i="34"/>
  <c r="K86" i="34"/>
  <c r="J86" i="34"/>
  <c r="I86" i="34"/>
  <c r="H86" i="34"/>
  <c r="G86" i="34"/>
  <c r="F86" i="34"/>
  <c r="E86" i="34"/>
  <c r="D86" i="34"/>
  <c r="C86" i="34"/>
  <c r="AM85" i="34"/>
  <c r="AL85" i="34"/>
  <c r="AK85" i="34"/>
  <c r="AJ85" i="34"/>
  <c r="AI85" i="34"/>
  <c r="AH85" i="34"/>
  <c r="AG85" i="34"/>
  <c r="AF85" i="34"/>
  <c r="AE85" i="34"/>
  <c r="AD85" i="34"/>
  <c r="AC85" i="34"/>
  <c r="AB85" i="34"/>
  <c r="AA85" i="34"/>
  <c r="Z85" i="34"/>
  <c r="Y85" i="34"/>
  <c r="X85" i="34"/>
  <c r="W85" i="34"/>
  <c r="V85" i="34"/>
  <c r="U85" i="34"/>
  <c r="T85" i="34"/>
  <c r="S85" i="34"/>
  <c r="R85" i="34"/>
  <c r="Q85" i="34"/>
  <c r="P85" i="34"/>
  <c r="O85" i="34"/>
  <c r="N85" i="34"/>
  <c r="M85" i="34"/>
  <c r="L85" i="34"/>
  <c r="K85" i="34"/>
  <c r="J85" i="34"/>
  <c r="I85" i="34"/>
  <c r="H85" i="34"/>
  <c r="G85" i="34"/>
  <c r="F85" i="34"/>
  <c r="E85" i="34"/>
  <c r="D85" i="34"/>
  <c r="C85" i="34"/>
  <c r="AM84" i="34"/>
  <c r="AL84" i="34"/>
  <c r="AK84" i="34"/>
  <c r="AJ84" i="34"/>
  <c r="AI84" i="34"/>
  <c r="AH84" i="34"/>
  <c r="AG84" i="34"/>
  <c r="AF84" i="34"/>
  <c r="AE84" i="34"/>
  <c r="AD84" i="34"/>
  <c r="AC84" i="34"/>
  <c r="AB84" i="34"/>
  <c r="AA84" i="34"/>
  <c r="Z84" i="34"/>
  <c r="Y84" i="34"/>
  <c r="X84" i="34"/>
  <c r="W84" i="34"/>
  <c r="V84" i="34"/>
  <c r="U84" i="34"/>
  <c r="T84" i="34"/>
  <c r="S84" i="34"/>
  <c r="R84" i="34"/>
  <c r="Q84" i="34"/>
  <c r="P84" i="34"/>
  <c r="O84" i="34"/>
  <c r="N84" i="34"/>
  <c r="M84" i="34"/>
  <c r="L84" i="34"/>
  <c r="K84" i="34"/>
  <c r="J84" i="34"/>
  <c r="I84" i="34"/>
  <c r="H84" i="34"/>
  <c r="G84" i="34"/>
  <c r="F84" i="34"/>
  <c r="E84" i="34"/>
  <c r="D84" i="34"/>
  <c r="C84" i="34"/>
  <c r="AM83" i="34"/>
  <c r="AL83" i="34"/>
  <c r="AK83" i="34"/>
  <c r="AJ83" i="34"/>
  <c r="AI83" i="34"/>
  <c r="AH83" i="34"/>
  <c r="AG83" i="34"/>
  <c r="AF83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O83" i="34"/>
  <c r="N83" i="34"/>
  <c r="M83" i="34"/>
  <c r="L83" i="34"/>
  <c r="K83" i="34"/>
  <c r="J83" i="34"/>
  <c r="I83" i="34"/>
  <c r="H83" i="34"/>
  <c r="G83" i="34"/>
  <c r="F83" i="34"/>
  <c r="E83" i="34"/>
  <c r="D83" i="34"/>
  <c r="C83" i="34"/>
  <c r="AM82" i="34"/>
  <c r="AL82" i="34"/>
  <c r="AK82" i="34"/>
  <c r="AJ82" i="34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O82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AM81" i="34"/>
  <c r="AL81" i="34"/>
  <c r="AK81" i="34"/>
  <c r="AJ81" i="34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AM80" i="34"/>
  <c r="AL80" i="34"/>
  <c r="AK80" i="34"/>
  <c r="AJ80" i="34"/>
  <c r="AI80" i="34"/>
  <c r="AH80" i="34"/>
  <c r="AG80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O80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AM79" i="34"/>
  <c r="AL79" i="34"/>
  <c r="AK79" i="34"/>
  <c r="AJ79" i="34"/>
  <c r="AI79" i="34"/>
  <c r="AH79" i="34"/>
  <c r="AG79" i="34"/>
  <c r="AF79" i="34"/>
  <c r="AE79" i="34"/>
  <c r="AD79" i="34"/>
  <c r="AC79" i="34"/>
  <c r="AB79" i="34"/>
  <c r="AA79" i="34"/>
  <c r="Z79" i="34"/>
  <c r="Y79" i="34"/>
  <c r="X79" i="34"/>
  <c r="W79" i="34"/>
  <c r="V79" i="34"/>
  <c r="U79" i="34"/>
  <c r="T79" i="34"/>
  <c r="S79" i="34"/>
  <c r="R79" i="34"/>
  <c r="Q79" i="34"/>
  <c r="P79" i="34"/>
  <c r="O79" i="34"/>
  <c r="N79" i="34"/>
  <c r="M79" i="34"/>
  <c r="L79" i="34"/>
  <c r="K79" i="34"/>
  <c r="J79" i="34"/>
  <c r="I79" i="34"/>
  <c r="H79" i="34"/>
  <c r="G79" i="34"/>
  <c r="F79" i="34"/>
  <c r="E79" i="34"/>
  <c r="D79" i="34"/>
  <c r="C79" i="34"/>
  <c r="AM78" i="34"/>
  <c r="AL78" i="34"/>
  <c r="AK78" i="34"/>
  <c r="AJ78" i="34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O78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AM77" i="34"/>
  <c r="AL77" i="34"/>
  <c r="AK77" i="34"/>
  <c r="AJ77" i="34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O77" i="34"/>
  <c r="N77" i="34"/>
  <c r="M77" i="34"/>
  <c r="L77" i="34"/>
  <c r="K77" i="34"/>
  <c r="J77" i="34"/>
  <c r="I77" i="34"/>
  <c r="H77" i="34"/>
  <c r="G77" i="34"/>
  <c r="F77" i="34"/>
  <c r="E77" i="34"/>
  <c r="D77" i="34"/>
  <c r="C77" i="34"/>
  <c r="AM76" i="34"/>
  <c r="AL76" i="34"/>
  <c r="AK76" i="34"/>
  <c r="AJ76" i="34"/>
  <c r="AI76" i="34"/>
  <c r="AH76" i="34"/>
  <c r="AG76" i="34"/>
  <c r="AF76" i="34"/>
  <c r="AE76" i="34"/>
  <c r="AD76" i="34"/>
  <c r="AC76" i="34"/>
  <c r="AB76" i="34"/>
  <c r="AA76" i="34"/>
  <c r="Z76" i="34"/>
  <c r="Y76" i="34"/>
  <c r="X76" i="34"/>
  <c r="W76" i="34"/>
  <c r="V76" i="34"/>
  <c r="U76" i="34"/>
  <c r="T76" i="34"/>
  <c r="S76" i="34"/>
  <c r="R76" i="34"/>
  <c r="Q76" i="34"/>
  <c r="P76" i="34"/>
  <c r="O76" i="34"/>
  <c r="N76" i="34"/>
  <c r="M76" i="34"/>
  <c r="L76" i="34"/>
  <c r="K76" i="34"/>
  <c r="J76" i="34"/>
  <c r="I76" i="34"/>
  <c r="H76" i="34"/>
  <c r="G76" i="34"/>
  <c r="F76" i="34"/>
  <c r="E76" i="34"/>
  <c r="D76" i="34"/>
  <c r="C76" i="34"/>
  <c r="AM75" i="34"/>
  <c r="AL75" i="34"/>
  <c r="AK75" i="34"/>
  <c r="AJ75" i="34"/>
  <c r="AI75" i="34"/>
  <c r="AH75" i="34"/>
  <c r="AG75" i="34"/>
  <c r="AF75" i="34"/>
  <c r="AE75" i="34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R75" i="34"/>
  <c r="Q75" i="34"/>
  <c r="P75" i="34"/>
  <c r="O75" i="34"/>
  <c r="N75" i="34"/>
  <c r="M75" i="34"/>
  <c r="L75" i="34"/>
  <c r="K75" i="34"/>
  <c r="J75" i="34"/>
  <c r="I75" i="34"/>
  <c r="H75" i="34"/>
  <c r="G75" i="34"/>
  <c r="F75" i="34"/>
  <c r="E75" i="34"/>
  <c r="D75" i="34"/>
  <c r="C75" i="34"/>
  <c r="AM74" i="34"/>
  <c r="AL74" i="34"/>
  <c r="AK74" i="34"/>
  <c r="AJ74" i="34"/>
  <c r="AI74" i="34"/>
  <c r="AH74" i="34"/>
  <c r="AG74" i="34"/>
  <c r="AF74" i="34"/>
  <c r="AE74" i="34"/>
  <c r="AD74" i="34"/>
  <c r="AC74" i="34"/>
  <c r="AB74" i="34"/>
  <c r="AA74" i="34"/>
  <c r="Z74" i="34"/>
  <c r="Y74" i="34"/>
  <c r="X74" i="34"/>
  <c r="W74" i="34"/>
  <c r="V74" i="34"/>
  <c r="U74" i="34"/>
  <c r="T74" i="34"/>
  <c r="S74" i="34"/>
  <c r="R74" i="34"/>
  <c r="Q74" i="34"/>
  <c r="P74" i="34"/>
  <c r="O74" i="34"/>
  <c r="N74" i="34"/>
  <c r="M74" i="34"/>
  <c r="L74" i="34"/>
  <c r="K74" i="34"/>
  <c r="J74" i="34"/>
  <c r="I74" i="34"/>
  <c r="H74" i="34"/>
  <c r="G74" i="34"/>
  <c r="F74" i="34"/>
  <c r="E74" i="34"/>
  <c r="D74" i="34"/>
  <c r="C74" i="34"/>
  <c r="AM73" i="34"/>
  <c r="AL73" i="34"/>
  <c r="AK73" i="34"/>
  <c r="AJ73" i="34"/>
  <c r="AI73" i="34"/>
  <c r="AH73" i="34"/>
  <c r="AG73" i="34"/>
  <c r="AF73" i="34"/>
  <c r="AE73" i="34"/>
  <c r="AD73" i="34"/>
  <c r="AC73" i="34"/>
  <c r="AB73" i="34"/>
  <c r="AA73" i="34"/>
  <c r="Z73" i="34"/>
  <c r="Y73" i="34"/>
  <c r="X73" i="34"/>
  <c r="W73" i="34"/>
  <c r="V73" i="34"/>
  <c r="U73" i="34"/>
  <c r="T73" i="34"/>
  <c r="S73" i="34"/>
  <c r="R73" i="34"/>
  <c r="Q73" i="34"/>
  <c r="P73" i="34"/>
  <c r="O73" i="34"/>
  <c r="N73" i="34"/>
  <c r="M73" i="34"/>
  <c r="L73" i="34"/>
  <c r="K73" i="34"/>
  <c r="J73" i="34"/>
  <c r="I73" i="34"/>
  <c r="H73" i="34"/>
  <c r="G73" i="34"/>
  <c r="F73" i="34"/>
  <c r="E73" i="34"/>
  <c r="D73" i="34"/>
  <c r="C73" i="34"/>
  <c r="AM72" i="34"/>
  <c r="AL72" i="34"/>
  <c r="AK72" i="34"/>
  <c r="AJ72" i="34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C72" i="34"/>
  <c r="AM71" i="34"/>
  <c r="AL71" i="34"/>
  <c r="AK71" i="34"/>
  <c r="AJ71" i="34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C71" i="34"/>
  <c r="AM70" i="34"/>
  <c r="AL70" i="34"/>
  <c r="AK70" i="34"/>
  <c r="AJ70" i="34"/>
  <c r="AI70" i="34"/>
  <c r="AH70" i="34"/>
  <c r="AG70" i="34"/>
  <c r="AF70" i="34"/>
  <c r="AE70" i="34"/>
  <c r="AD70" i="34"/>
  <c r="AC70" i="34"/>
  <c r="AB70" i="34"/>
  <c r="AA70" i="34"/>
  <c r="Z70" i="34"/>
  <c r="Y70" i="34"/>
  <c r="X70" i="34"/>
  <c r="W70" i="34"/>
  <c r="V70" i="34"/>
  <c r="U70" i="34"/>
  <c r="T70" i="34"/>
  <c r="S70" i="34"/>
  <c r="R70" i="34"/>
  <c r="Q70" i="34"/>
  <c r="P70" i="34"/>
  <c r="O70" i="34"/>
  <c r="N70" i="34"/>
  <c r="M70" i="34"/>
  <c r="L70" i="34"/>
  <c r="K70" i="34"/>
  <c r="J70" i="34"/>
  <c r="I70" i="34"/>
  <c r="H70" i="34"/>
  <c r="G70" i="34"/>
  <c r="F70" i="34"/>
  <c r="E70" i="34"/>
  <c r="D70" i="34"/>
  <c r="C70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AM68" i="34"/>
  <c r="AL68" i="34"/>
  <c r="AK68" i="34"/>
  <c r="AJ68" i="34"/>
  <c r="AI68" i="34"/>
  <c r="AH68" i="34"/>
  <c r="AG68" i="34"/>
  <c r="AF68" i="34"/>
  <c r="AE68" i="34"/>
  <c r="AD68" i="34"/>
  <c r="AC68" i="34"/>
  <c r="AB68" i="34"/>
  <c r="AA68" i="34"/>
  <c r="Z68" i="34"/>
  <c r="Y68" i="34"/>
  <c r="X68" i="34"/>
  <c r="W68" i="34"/>
  <c r="V68" i="34"/>
  <c r="U68" i="34"/>
  <c r="T68" i="34"/>
  <c r="S68" i="34"/>
  <c r="R68" i="34"/>
  <c r="Q68" i="34"/>
  <c r="P68" i="34"/>
  <c r="O68" i="34"/>
  <c r="N68" i="34"/>
  <c r="M68" i="34"/>
  <c r="L68" i="34"/>
  <c r="K68" i="34"/>
  <c r="J68" i="34"/>
  <c r="I68" i="34"/>
  <c r="H68" i="34"/>
  <c r="G68" i="34"/>
  <c r="F68" i="34"/>
  <c r="E68" i="34"/>
  <c r="D68" i="34"/>
  <c r="C68" i="34"/>
  <c r="AM67" i="34"/>
  <c r="AL67" i="34"/>
  <c r="AK67" i="34"/>
  <c r="AJ67" i="34"/>
  <c r="AI67" i="34"/>
  <c r="AH67" i="34"/>
  <c r="AG67" i="34"/>
  <c r="AF67" i="34"/>
  <c r="AE67" i="34"/>
  <c r="AD67" i="34"/>
  <c r="AC67" i="34"/>
  <c r="AB67" i="34"/>
  <c r="AA67" i="34"/>
  <c r="Z67" i="34"/>
  <c r="Y67" i="34"/>
  <c r="X67" i="34"/>
  <c r="W67" i="34"/>
  <c r="V67" i="34"/>
  <c r="U67" i="34"/>
  <c r="T67" i="34"/>
  <c r="S67" i="34"/>
  <c r="R67" i="34"/>
  <c r="Q67" i="34"/>
  <c r="P67" i="34"/>
  <c r="O67" i="34"/>
  <c r="N67" i="34"/>
  <c r="M67" i="34"/>
  <c r="L67" i="34"/>
  <c r="K67" i="34"/>
  <c r="J67" i="34"/>
  <c r="I67" i="34"/>
  <c r="H67" i="34"/>
  <c r="G67" i="34"/>
  <c r="F67" i="34"/>
  <c r="E67" i="34"/>
  <c r="D67" i="34"/>
  <c r="C67" i="34"/>
  <c r="AM66" i="34"/>
  <c r="AL66" i="34"/>
  <c r="AK66" i="34"/>
  <c r="AJ66" i="34"/>
  <c r="AI66" i="34"/>
  <c r="AH66" i="34"/>
  <c r="AG66" i="34"/>
  <c r="AF66" i="34"/>
  <c r="AE66" i="34"/>
  <c r="AD66" i="34"/>
  <c r="AC66" i="34"/>
  <c r="AB66" i="34"/>
  <c r="AA66" i="34"/>
  <c r="Z66" i="34"/>
  <c r="Y66" i="34"/>
  <c r="X66" i="34"/>
  <c r="W66" i="34"/>
  <c r="V66" i="34"/>
  <c r="U66" i="34"/>
  <c r="T66" i="34"/>
  <c r="S66" i="34"/>
  <c r="R66" i="34"/>
  <c r="Q66" i="34"/>
  <c r="P66" i="34"/>
  <c r="O66" i="34"/>
  <c r="N66" i="34"/>
  <c r="M66" i="34"/>
  <c r="L66" i="34"/>
  <c r="K66" i="34"/>
  <c r="J66" i="34"/>
  <c r="I66" i="34"/>
  <c r="H66" i="34"/>
  <c r="G66" i="34"/>
  <c r="F66" i="34"/>
  <c r="E66" i="34"/>
  <c r="D66" i="34"/>
  <c r="C66" i="34"/>
  <c r="AM65" i="34"/>
  <c r="AL65" i="34"/>
  <c r="AK65" i="34"/>
  <c r="AJ65" i="34"/>
  <c r="AI65" i="34"/>
  <c r="AH65" i="34"/>
  <c r="AG65" i="34"/>
  <c r="AF65" i="34"/>
  <c r="AE65" i="34"/>
  <c r="AD65" i="34"/>
  <c r="AC65" i="34"/>
  <c r="AB65" i="34"/>
  <c r="AA65" i="34"/>
  <c r="Z65" i="34"/>
  <c r="Y65" i="34"/>
  <c r="X65" i="34"/>
  <c r="W65" i="34"/>
  <c r="V65" i="34"/>
  <c r="U65" i="34"/>
  <c r="T65" i="34"/>
  <c r="S65" i="34"/>
  <c r="R65" i="34"/>
  <c r="Q65" i="34"/>
  <c r="P65" i="34"/>
  <c r="O65" i="34"/>
  <c r="N65" i="34"/>
  <c r="M65" i="34"/>
  <c r="L65" i="34"/>
  <c r="K65" i="34"/>
  <c r="J65" i="34"/>
  <c r="I65" i="34"/>
  <c r="H65" i="34"/>
  <c r="G65" i="34"/>
  <c r="F65" i="34"/>
  <c r="E65" i="34"/>
  <c r="D65" i="34"/>
  <c r="C65" i="34"/>
  <c r="AM64" i="34"/>
  <c r="AL64" i="34"/>
  <c r="AK64" i="34"/>
  <c r="AJ64" i="34"/>
  <c r="AI64" i="34"/>
  <c r="AH64" i="34"/>
  <c r="AG64" i="34"/>
  <c r="AF64" i="34"/>
  <c r="AE64" i="34"/>
  <c r="AD64" i="34"/>
  <c r="AC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O64" i="34"/>
  <c r="N64" i="34"/>
  <c r="M64" i="34"/>
  <c r="L64" i="34"/>
  <c r="K64" i="34"/>
  <c r="J64" i="34"/>
  <c r="I64" i="34"/>
  <c r="H64" i="34"/>
  <c r="G64" i="34"/>
  <c r="F64" i="34"/>
  <c r="E64" i="34"/>
  <c r="D64" i="34"/>
  <c r="C64" i="34"/>
  <c r="AM63" i="34"/>
  <c r="AL63" i="34"/>
  <c r="AK63" i="34"/>
  <c r="AJ63" i="34"/>
  <c r="AI63" i="34"/>
  <c r="AH63" i="34"/>
  <c r="AG63" i="34"/>
  <c r="AF63" i="34"/>
  <c r="AE63" i="34"/>
  <c r="AD63" i="34"/>
  <c r="AC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O63" i="34"/>
  <c r="N63" i="34"/>
  <c r="M63" i="34"/>
  <c r="L63" i="34"/>
  <c r="K63" i="34"/>
  <c r="J63" i="34"/>
  <c r="I63" i="34"/>
  <c r="H63" i="34"/>
  <c r="G63" i="34"/>
  <c r="F63" i="34"/>
  <c r="E63" i="34"/>
  <c r="D63" i="34"/>
  <c r="C63" i="34"/>
  <c r="AM62" i="34"/>
  <c r="AL62" i="34"/>
  <c r="AK62" i="34"/>
  <c r="AJ62" i="34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O62" i="34"/>
  <c r="N62" i="34"/>
  <c r="M62" i="34"/>
  <c r="L62" i="34"/>
  <c r="K62" i="34"/>
  <c r="J62" i="34"/>
  <c r="I62" i="34"/>
  <c r="H62" i="34"/>
  <c r="G62" i="34"/>
  <c r="F62" i="34"/>
  <c r="E62" i="34"/>
  <c r="D62" i="34"/>
  <c r="C62" i="34"/>
  <c r="AM61" i="34"/>
  <c r="AL61" i="34"/>
  <c r="AK61" i="34"/>
  <c r="AJ61" i="34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C61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AM59" i="34"/>
  <c r="AL59" i="34"/>
  <c r="AK59" i="34"/>
  <c r="AJ59" i="34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O59" i="34"/>
  <c r="N59" i="34"/>
  <c r="M59" i="34"/>
  <c r="L59" i="34"/>
  <c r="K59" i="34"/>
  <c r="J59" i="34"/>
  <c r="I59" i="34"/>
  <c r="H59" i="34"/>
  <c r="G59" i="34"/>
  <c r="F59" i="34"/>
  <c r="E59" i="34"/>
  <c r="D59" i="34"/>
  <c r="C59" i="34"/>
  <c r="AM58" i="34"/>
  <c r="AL58" i="34"/>
  <c r="AK58" i="34"/>
  <c r="AJ58" i="34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O58" i="34"/>
  <c r="N58" i="34"/>
  <c r="M58" i="34"/>
  <c r="L58" i="34"/>
  <c r="K58" i="34"/>
  <c r="J58" i="34"/>
  <c r="I58" i="34"/>
  <c r="H58" i="34"/>
  <c r="G58" i="34"/>
  <c r="F58" i="34"/>
  <c r="E58" i="34"/>
  <c r="D58" i="34"/>
  <c r="C58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7" i="34"/>
  <c r="C57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O56" i="34"/>
  <c r="N56" i="34"/>
  <c r="M56" i="34"/>
  <c r="L56" i="34"/>
  <c r="K56" i="34"/>
  <c r="J56" i="34"/>
  <c r="I56" i="34"/>
  <c r="H56" i="34"/>
  <c r="G56" i="34"/>
  <c r="F56" i="34"/>
  <c r="E56" i="34"/>
  <c r="D56" i="34"/>
  <c r="C56" i="34"/>
  <c r="AM55" i="34"/>
  <c r="AL55" i="34"/>
  <c r="AK55" i="34"/>
  <c r="AJ55" i="34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D55" i="34"/>
  <c r="C55" i="34"/>
  <c r="AM54" i="34"/>
  <c r="AL54" i="34"/>
  <c r="AK54" i="34"/>
  <c r="AJ54" i="34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O54" i="34"/>
  <c r="N54" i="34"/>
  <c r="M54" i="34"/>
  <c r="L54" i="34"/>
  <c r="K54" i="34"/>
  <c r="J54" i="34"/>
  <c r="I54" i="34"/>
  <c r="H54" i="34"/>
  <c r="G54" i="34"/>
  <c r="F54" i="34"/>
  <c r="E54" i="34"/>
  <c r="D54" i="34"/>
  <c r="C54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C53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AM51" i="34"/>
  <c r="AL51" i="34"/>
  <c r="AK51" i="34"/>
  <c r="AJ51" i="34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C51" i="34"/>
  <c r="AM50" i="34"/>
  <c r="AL50" i="34"/>
  <c r="AK50" i="34"/>
  <c r="AJ50" i="34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D50" i="34"/>
  <c r="C50" i="34"/>
  <c r="AM49" i="34"/>
  <c r="AL49" i="34"/>
  <c r="AK49" i="34"/>
  <c r="AJ49" i="34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AM46" i="34"/>
  <c r="AL46" i="34"/>
  <c r="AK46" i="34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AM45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C45" i="34"/>
  <c r="AM44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AM43" i="34"/>
  <c r="AL43" i="34"/>
  <c r="AK43" i="34"/>
  <c r="AJ43" i="34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O43" i="34"/>
  <c r="N43" i="34"/>
  <c r="M43" i="34"/>
  <c r="L43" i="34"/>
  <c r="K43" i="34"/>
  <c r="J43" i="34"/>
  <c r="I43" i="34"/>
  <c r="H43" i="34"/>
  <c r="G43" i="34"/>
  <c r="F43" i="34"/>
  <c r="E43" i="34"/>
  <c r="D43" i="34"/>
  <c r="C43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AM41" i="34"/>
  <c r="AL41" i="34"/>
  <c r="AK41" i="34"/>
  <c r="AJ41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AM40" i="34"/>
  <c r="AL40" i="34"/>
  <c r="AK40" i="34"/>
  <c r="AJ40" i="34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AM39" i="34"/>
  <c r="AL39" i="34"/>
  <c r="AK39" i="34"/>
  <c r="AJ39" i="34"/>
  <c r="AI39" i="34"/>
  <c r="AH39" i="34"/>
  <c r="AG39" i="34"/>
  <c r="AF39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AM37" i="34"/>
  <c r="AL37" i="34"/>
  <c r="AK37" i="34"/>
  <c r="AJ37" i="34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AM36" i="34"/>
  <c r="AL36" i="34"/>
  <c r="AK36" i="34"/>
  <c r="AJ36" i="34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AM35" i="34"/>
  <c r="AL35" i="34"/>
  <c r="AK35" i="34"/>
  <c r="AJ35" i="34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AM32" i="34"/>
  <c r="AL32" i="34"/>
  <c r="AK32" i="34"/>
  <c r="AJ32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AM31" i="34"/>
  <c r="AL31" i="34"/>
  <c r="AK31" i="34"/>
  <c r="AJ31" i="34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AM30" i="34"/>
  <c r="AL30" i="34"/>
  <c r="AK30" i="34"/>
  <c r="AJ30" i="34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AM28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AM27" i="34"/>
  <c r="AL27" i="34"/>
  <c r="AK27" i="34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AM26" i="34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AM24" i="34"/>
  <c r="AL24" i="34"/>
  <c r="AK24" i="34"/>
  <c r="AJ24" i="34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AM23" i="34"/>
  <c r="AL23" i="34"/>
  <c r="AK23" i="34"/>
  <c r="AJ23" i="34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AM22" i="34"/>
  <c r="AL22" i="34"/>
  <c r="AK22" i="34"/>
  <c r="AJ22" i="34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AM21" i="34"/>
  <c r="AL21" i="34"/>
  <c r="AK21" i="34"/>
  <c r="AJ21" i="34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AM20" i="34"/>
  <c r="AL20" i="34"/>
  <c r="AK20" i="34"/>
  <c r="AJ20" i="34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AM19" i="34"/>
  <c r="AL19" i="34"/>
  <c r="AK19" i="34"/>
  <c r="AJ19" i="34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M17" i="34"/>
  <c r="AL17" i="34"/>
  <c r="AK17" i="34"/>
  <c r="AJ17" i="34"/>
  <c r="AI17" i="34"/>
  <c r="AH17" i="34"/>
  <c r="AG17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AM16" i="34"/>
  <c r="AL16" i="34"/>
  <c r="AK16" i="34"/>
  <c r="AJ16" i="34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AM15" i="34"/>
  <c r="AL15" i="34"/>
  <c r="AK15" i="34"/>
  <c r="AJ15" i="34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AM14" i="34"/>
  <c r="AL14" i="34"/>
  <c r="AK14" i="34"/>
  <c r="AJ14" i="34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AM13" i="34"/>
  <c r="AL13" i="34"/>
  <c r="AK13" i="34"/>
  <c r="AJ13" i="34"/>
  <c r="AI13" i="34"/>
  <c r="AH13" i="34"/>
  <c r="AG13" i="34"/>
  <c r="AF13" i="34"/>
  <c r="AE13" i="34"/>
  <c r="AD13" i="34"/>
  <c r="AC13" i="34"/>
  <c r="AB13" i="34"/>
  <c r="AA13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AM12" i="34"/>
  <c r="AL12" i="34"/>
  <c r="AK12" i="34"/>
  <c r="AJ12" i="34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AM11" i="34"/>
  <c r="AL11" i="34"/>
  <c r="AK11" i="34"/>
  <c r="AJ11" i="34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M9" i="34"/>
  <c r="AL9" i="34"/>
  <c r="AK9" i="34"/>
  <c r="AJ9" i="34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AM8" i="34"/>
  <c r="AL8" i="34"/>
  <c r="AK8" i="34"/>
  <c r="AJ8" i="34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C8" i="34"/>
  <c r="AM7" i="34"/>
  <c r="AL7" i="34"/>
  <c r="AK7" i="34"/>
  <c r="AJ7" i="34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7" i="34"/>
  <c r="A8" i="34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B2" i="34"/>
  <c r="C2" i="34" s="1"/>
  <c r="D2" i="34" s="1"/>
  <c r="E2" i="34" s="1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 s="1"/>
  <c r="Z2" i="34" s="1"/>
  <c r="AA2" i="34" s="1"/>
  <c r="AB2" i="34" s="1"/>
  <c r="AC2" i="34" s="1"/>
  <c r="AD2" i="34" s="1"/>
  <c r="AE2" i="34" s="1"/>
  <c r="AF2" i="34" s="1"/>
  <c r="AG2" i="34" s="1"/>
  <c r="AH2" i="34" s="1"/>
  <c r="AI2" i="34" s="1"/>
  <c r="AJ2" i="34" s="1"/>
  <c r="AK2" i="34" s="1"/>
  <c r="AL2" i="34" s="1"/>
  <c r="AM2" i="34" s="1"/>
  <c r="I2" i="31"/>
  <c r="H4" i="31" s="1"/>
  <c r="I2" i="32" s="1"/>
  <c r="N3" i="31"/>
  <c r="A18" i="32"/>
  <c r="Z1" i="31"/>
  <c r="A3" i="31" s="1"/>
  <c r="A1" i="32" s="1"/>
  <c r="D8" i="31"/>
  <c r="AG72" i="31" s="1"/>
  <c r="D7" i="31"/>
  <c r="A7" i="31" s="1"/>
  <c r="A5" i="32" s="1"/>
  <c r="D6" i="31"/>
  <c r="A6" i="31" s="1"/>
  <c r="A4" i="32" s="1"/>
  <c r="I10" i="32"/>
  <c r="A2" i="32"/>
  <c r="AA61" i="31"/>
  <c r="AF66" i="31" s="1"/>
  <c r="AM59" i="31"/>
  <c r="AL59" i="31"/>
  <c r="AK59" i="31"/>
  <c r="AJ59" i="31"/>
  <c r="AI59" i="31"/>
  <c r="AH59" i="31"/>
  <c r="AG59" i="31"/>
  <c r="AF59" i="31"/>
  <c r="AE59" i="31"/>
  <c r="AD59" i="31"/>
  <c r="AM58" i="31"/>
  <c r="AL58" i="31"/>
  <c r="AK58" i="31"/>
  <c r="AJ58" i="31"/>
  <c r="AI58" i="31"/>
  <c r="AH58" i="31"/>
  <c r="AG58" i="31"/>
  <c r="AF58" i="31"/>
  <c r="AE58" i="31"/>
  <c r="AD58" i="31"/>
  <c r="AM57" i="31"/>
  <c r="AL57" i="31"/>
  <c r="AK57" i="31"/>
  <c r="AJ57" i="31"/>
  <c r="AI57" i="31"/>
  <c r="AH57" i="31"/>
  <c r="AG57" i="31"/>
  <c r="AF57" i="31"/>
  <c r="AE57" i="31"/>
  <c r="AD57" i="31"/>
  <c r="AM56" i="31"/>
  <c r="AL56" i="31"/>
  <c r="AK56" i="31"/>
  <c r="AJ56" i="31"/>
  <c r="AI56" i="31"/>
  <c r="AH56" i="31"/>
  <c r="AG56" i="31"/>
  <c r="AF56" i="31"/>
  <c r="AE56" i="31"/>
  <c r="AD56" i="31"/>
  <c r="AM55" i="31"/>
  <c r="AL55" i="31"/>
  <c r="AK55" i="31"/>
  <c r="AJ55" i="31"/>
  <c r="AI55" i="31"/>
  <c r="AH55" i="31"/>
  <c r="AG55" i="31"/>
  <c r="AF55" i="31"/>
  <c r="AE55" i="31"/>
  <c r="AD55" i="31"/>
  <c r="AM54" i="31"/>
  <c r="AL54" i="31"/>
  <c r="AK54" i="31"/>
  <c r="AJ54" i="31"/>
  <c r="AI54" i="31"/>
  <c r="AH54" i="31"/>
  <c r="AG54" i="31"/>
  <c r="AF54" i="31"/>
  <c r="AE54" i="31"/>
  <c r="AD54" i="31"/>
  <c r="AM53" i="31"/>
  <c r="AL53" i="31"/>
  <c r="AK53" i="31"/>
  <c r="AJ53" i="31"/>
  <c r="AI53" i="31"/>
  <c r="AH53" i="31"/>
  <c r="AG53" i="31"/>
  <c r="AF53" i="31"/>
  <c r="AE53" i="31"/>
  <c r="AD53" i="31"/>
  <c r="AM52" i="31"/>
  <c r="AL52" i="31"/>
  <c r="AK52" i="31"/>
  <c r="AJ52" i="31"/>
  <c r="AI52" i="31"/>
  <c r="AH52" i="31"/>
  <c r="AG52" i="31"/>
  <c r="AF52" i="31"/>
  <c r="AE52" i="31"/>
  <c r="AD52" i="31"/>
  <c r="AM51" i="31"/>
  <c r="AL51" i="31"/>
  <c r="AK51" i="31"/>
  <c r="AJ51" i="31"/>
  <c r="AI51" i="31"/>
  <c r="AH51" i="31"/>
  <c r="AG51" i="31"/>
  <c r="AF51" i="31"/>
  <c r="AE51" i="31"/>
  <c r="AD51" i="31"/>
  <c r="AM50" i="31"/>
  <c r="AL50" i="31"/>
  <c r="AK50" i="31"/>
  <c r="AJ50" i="31"/>
  <c r="AI50" i="31"/>
  <c r="AH50" i="31"/>
  <c r="AG50" i="31"/>
  <c r="AF50" i="31"/>
  <c r="AE50" i="31"/>
  <c r="AD50" i="31"/>
  <c r="AM49" i="31"/>
  <c r="AL49" i="31"/>
  <c r="AK49" i="31"/>
  <c r="AJ49" i="31"/>
  <c r="AI49" i="31"/>
  <c r="AH49" i="31"/>
  <c r="AG49" i="31"/>
  <c r="AF49" i="31"/>
  <c r="AE49" i="31"/>
  <c r="AD49" i="31"/>
  <c r="AM48" i="31"/>
  <c r="AL48" i="31"/>
  <c r="AK48" i="31"/>
  <c r="AJ48" i="31"/>
  <c r="AI48" i="31"/>
  <c r="AH48" i="31"/>
  <c r="AG48" i="31"/>
  <c r="AF48" i="31"/>
  <c r="AE48" i="31"/>
  <c r="AD48" i="31"/>
  <c r="AM47" i="31"/>
  <c r="AL47" i="31"/>
  <c r="AK47" i="31"/>
  <c r="AJ47" i="31"/>
  <c r="AI47" i="31"/>
  <c r="AH47" i="31"/>
  <c r="AG47" i="31"/>
  <c r="AF47" i="31"/>
  <c r="AE47" i="31"/>
  <c r="AD47" i="31"/>
  <c r="AM46" i="31"/>
  <c r="AL46" i="31"/>
  <c r="AK46" i="31"/>
  <c r="AJ46" i="31"/>
  <c r="AI46" i="31"/>
  <c r="AH46" i="31"/>
  <c r="AG46" i="31"/>
  <c r="AF46" i="31"/>
  <c r="AE46" i="31"/>
  <c r="AD46" i="31"/>
  <c r="AM45" i="31"/>
  <c r="AL45" i="31"/>
  <c r="AK45" i="31"/>
  <c r="AJ45" i="31"/>
  <c r="AI45" i="31"/>
  <c r="AH45" i="31"/>
  <c r="AG45" i="31"/>
  <c r="AF45" i="31"/>
  <c r="AE45" i="31"/>
  <c r="AD45" i="31"/>
  <c r="AM44" i="31"/>
  <c r="AL44" i="31"/>
  <c r="AK44" i="31"/>
  <c r="AJ44" i="31"/>
  <c r="AI44" i="31"/>
  <c r="AH44" i="31"/>
  <c r="AG44" i="31"/>
  <c r="AF44" i="31"/>
  <c r="AE44" i="31"/>
  <c r="AD44" i="31"/>
  <c r="AM43" i="31"/>
  <c r="AL43" i="31"/>
  <c r="AK43" i="31"/>
  <c r="AJ43" i="31"/>
  <c r="AI43" i="31"/>
  <c r="AH43" i="31"/>
  <c r="AG43" i="31"/>
  <c r="AF43" i="31"/>
  <c r="AE43" i="31"/>
  <c r="AD43" i="31"/>
  <c r="AM42" i="31"/>
  <c r="AL42" i="31"/>
  <c r="AK42" i="31"/>
  <c r="AJ42" i="31"/>
  <c r="AI42" i="31"/>
  <c r="AH42" i="31"/>
  <c r="AG42" i="31"/>
  <c r="AF42" i="31"/>
  <c r="AE42" i="31"/>
  <c r="AD42" i="31"/>
  <c r="AM41" i="31"/>
  <c r="AL41" i="31"/>
  <c r="AK41" i="31"/>
  <c r="AJ41" i="31"/>
  <c r="AI41" i="31"/>
  <c r="AH41" i="31"/>
  <c r="AG41" i="31"/>
  <c r="AF41" i="31"/>
  <c r="AE41" i="31"/>
  <c r="AD41" i="31"/>
  <c r="AM40" i="31"/>
  <c r="AL40" i="31"/>
  <c r="AK40" i="31"/>
  <c r="AJ40" i="31"/>
  <c r="AI40" i="31"/>
  <c r="AH40" i="31"/>
  <c r="AG40" i="31"/>
  <c r="AF40" i="31"/>
  <c r="AE40" i="31"/>
  <c r="AD40" i="31"/>
  <c r="AM39" i="31"/>
  <c r="AL39" i="31"/>
  <c r="AK39" i="31"/>
  <c r="AJ39" i="31"/>
  <c r="AI39" i="31"/>
  <c r="AH39" i="31"/>
  <c r="AG39" i="31"/>
  <c r="AF39" i="31"/>
  <c r="AE39" i="31"/>
  <c r="AD39" i="31"/>
  <c r="AM38" i="31"/>
  <c r="AL38" i="31"/>
  <c r="AK38" i="31"/>
  <c r="AJ38" i="31"/>
  <c r="AI38" i="31"/>
  <c r="AH38" i="31"/>
  <c r="AG38" i="31"/>
  <c r="AF38" i="31"/>
  <c r="AE38" i="31"/>
  <c r="AD38" i="31"/>
  <c r="AM37" i="31"/>
  <c r="AL37" i="31"/>
  <c r="AK37" i="31"/>
  <c r="AJ37" i="31"/>
  <c r="AI37" i="31"/>
  <c r="AH37" i="31"/>
  <c r="AG37" i="31"/>
  <c r="AF37" i="31"/>
  <c r="AE37" i="31"/>
  <c r="AD37" i="31"/>
  <c r="AM36" i="31"/>
  <c r="AL36" i="31"/>
  <c r="AK36" i="31"/>
  <c r="AJ36" i="31"/>
  <c r="AI36" i="31"/>
  <c r="AH36" i="31"/>
  <c r="AG36" i="31"/>
  <c r="AF36" i="31"/>
  <c r="AE36" i="31"/>
  <c r="AD36" i="31"/>
  <c r="AM35" i="31"/>
  <c r="AL35" i="31"/>
  <c r="AK35" i="31"/>
  <c r="AJ35" i="31"/>
  <c r="AI35" i="31"/>
  <c r="AH35" i="31"/>
  <c r="AG35" i="31"/>
  <c r="AF35" i="31"/>
  <c r="AE35" i="31"/>
  <c r="AD35" i="31"/>
  <c r="AM34" i="31"/>
  <c r="AL34" i="31"/>
  <c r="AK34" i="31"/>
  <c r="AJ34" i="31"/>
  <c r="AI34" i="31"/>
  <c r="AH34" i="31"/>
  <c r="AG34" i="31"/>
  <c r="AF34" i="31"/>
  <c r="AE34" i="31"/>
  <c r="AD34" i="31"/>
  <c r="C34" i="31"/>
  <c r="B34" i="31" s="1"/>
  <c r="AM33" i="31"/>
  <c r="AL33" i="31"/>
  <c r="AK33" i="31"/>
  <c r="AJ33" i="31"/>
  <c r="AI33" i="31"/>
  <c r="AH33" i="31"/>
  <c r="AG33" i="31"/>
  <c r="AF33" i="31"/>
  <c r="AE33" i="31"/>
  <c r="AD33" i="31"/>
  <c r="C33" i="31"/>
  <c r="B33" i="31" s="1"/>
  <c r="AM32" i="31"/>
  <c r="AL32" i="31"/>
  <c r="AK32" i="31"/>
  <c r="AJ32" i="31"/>
  <c r="AI32" i="31"/>
  <c r="AH32" i="31"/>
  <c r="AG32" i="31"/>
  <c r="AF32" i="31"/>
  <c r="AE32" i="31"/>
  <c r="AD32" i="31"/>
  <c r="C32" i="31"/>
  <c r="B32" i="31" s="1"/>
  <c r="AM31" i="31"/>
  <c r="AL31" i="31"/>
  <c r="AK31" i="31"/>
  <c r="AJ31" i="31"/>
  <c r="AI31" i="31"/>
  <c r="AH31" i="31"/>
  <c r="AG31" i="31"/>
  <c r="AF31" i="31"/>
  <c r="AE31" i="31"/>
  <c r="AD31" i="31"/>
  <c r="AM30" i="31"/>
  <c r="AL30" i="31"/>
  <c r="AK30" i="31"/>
  <c r="AJ30" i="31"/>
  <c r="AI30" i="31"/>
  <c r="AH30" i="31"/>
  <c r="AG30" i="31"/>
  <c r="AF30" i="31"/>
  <c r="AE30" i="31"/>
  <c r="AD30" i="31"/>
  <c r="AM29" i="31"/>
  <c r="AL29" i="31"/>
  <c r="AK29" i="31"/>
  <c r="AJ29" i="31"/>
  <c r="AI29" i="31"/>
  <c r="AH29" i="31"/>
  <c r="AG29" i="31"/>
  <c r="AF29" i="31"/>
  <c r="AE29" i="31"/>
  <c r="AD29" i="31"/>
  <c r="D29" i="31"/>
  <c r="AM28" i="31"/>
  <c r="AL28" i="31"/>
  <c r="AK28" i="31"/>
  <c r="AJ28" i="31"/>
  <c r="AI28" i="31"/>
  <c r="AH28" i="31"/>
  <c r="AG28" i="31"/>
  <c r="AF28" i="31"/>
  <c r="AE28" i="31"/>
  <c r="AD28" i="31"/>
  <c r="AM27" i="31"/>
  <c r="AL27" i="31"/>
  <c r="AK27" i="31"/>
  <c r="AJ27" i="31"/>
  <c r="AI27" i="31"/>
  <c r="AH27" i="31"/>
  <c r="AG27" i="31"/>
  <c r="AF27" i="31"/>
  <c r="AE27" i="31"/>
  <c r="AD27" i="31"/>
  <c r="AM26" i="31"/>
  <c r="AL26" i="31"/>
  <c r="AK26" i="31"/>
  <c r="AJ26" i="31"/>
  <c r="AI26" i="31"/>
  <c r="AH26" i="31"/>
  <c r="AG26" i="31"/>
  <c r="AF26" i="31"/>
  <c r="AE26" i="31"/>
  <c r="AD26" i="31"/>
  <c r="AM25" i="31"/>
  <c r="AL25" i="31"/>
  <c r="AK25" i="31"/>
  <c r="AJ25" i="31"/>
  <c r="AI25" i="31"/>
  <c r="AH25" i="31"/>
  <c r="AG25" i="31"/>
  <c r="AF25" i="31"/>
  <c r="AE25" i="31"/>
  <c r="AD25" i="31"/>
  <c r="AM24" i="31"/>
  <c r="AL24" i="31"/>
  <c r="AK24" i="31"/>
  <c r="AJ24" i="31"/>
  <c r="AI24" i="31"/>
  <c r="AH24" i="31"/>
  <c r="AG24" i="31"/>
  <c r="AF24" i="31"/>
  <c r="AE24" i="31"/>
  <c r="AD24" i="31"/>
  <c r="AM23" i="31"/>
  <c r="AL23" i="31"/>
  <c r="AK23" i="31"/>
  <c r="AJ23" i="31"/>
  <c r="AI23" i="31"/>
  <c r="AH23" i="31"/>
  <c r="AG23" i="31"/>
  <c r="AF23" i="31"/>
  <c r="AE23" i="31"/>
  <c r="AD23" i="31"/>
  <c r="AM22" i="31"/>
  <c r="AL22" i="31"/>
  <c r="AK22" i="31"/>
  <c r="AJ22" i="31"/>
  <c r="AI22" i="31"/>
  <c r="AH22" i="31"/>
  <c r="AG22" i="31"/>
  <c r="AF22" i="31"/>
  <c r="AE22" i="31"/>
  <c r="AD22" i="31"/>
  <c r="AM21" i="31"/>
  <c r="AL21" i="31"/>
  <c r="AK21" i="31"/>
  <c r="AJ21" i="31"/>
  <c r="AI21" i="31"/>
  <c r="AH21" i="31"/>
  <c r="AG21" i="31"/>
  <c r="AF21" i="31"/>
  <c r="AE21" i="31"/>
  <c r="AD21" i="31"/>
  <c r="AM20" i="31"/>
  <c r="AL20" i="31"/>
  <c r="AK20" i="31"/>
  <c r="AJ20" i="31"/>
  <c r="AI20" i="31"/>
  <c r="AH20" i="31"/>
  <c r="AG20" i="31"/>
  <c r="AF20" i="31"/>
  <c r="AE20" i="31"/>
  <c r="AD20" i="31"/>
  <c r="AM19" i="31"/>
  <c r="AL19" i="31"/>
  <c r="AK19" i="31"/>
  <c r="AJ19" i="31"/>
  <c r="AI19" i="31"/>
  <c r="AH19" i="31"/>
  <c r="AG19" i="31"/>
  <c r="AF19" i="31"/>
  <c r="AE19" i="31"/>
  <c r="AD19" i="31"/>
  <c r="AM18" i="31"/>
  <c r="AL18" i="31"/>
  <c r="AK18" i="31"/>
  <c r="AJ18" i="31"/>
  <c r="AI18" i="31"/>
  <c r="AH18" i="31"/>
  <c r="AG18" i="31"/>
  <c r="AF18" i="31"/>
  <c r="AE18" i="31"/>
  <c r="AD18" i="31"/>
  <c r="AM17" i="31"/>
  <c r="AL17" i="31"/>
  <c r="AK17" i="31"/>
  <c r="AJ17" i="31"/>
  <c r="AI17" i="31"/>
  <c r="AH17" i="31"/>
  <c r="AG17" i="31"/>
  <c r="AF17" i="31"/>
  <c r="AE17" i="31"/>
  <c r="AD17" i="31"/>
  <c r="AM16" i="31"/>
  <c r="AL16" i="31"/>
  <c r="AK16" i="31"/>
  <c r="AJ16" i="31"/>
  <c r="AI16" i="31"/>
  <c r="AH16" i="31"/>
  <c r="AG16" i="31"/>
  <c r="AF16" i="31"/>
  <c r="AE16" i="31"/>
  <c r="AD16" i="31"/>
  <c r="AM15" i="31"/>
  <c r="AL15" i="31"/>
  <c r="AK15" i="31"/>
  <c r="AJ15" i="31"/>
  <c r="AI15" i="31"/>
  <c r="AH15" i="31"/>
  <c r="AG15" i="31"/>
  <c r="AF15" i="31"/>
  <c r="AE15" i="31"/>
  <c r="AD15" i="31"/>
  <c r="AM14" i="31"/>
  <c r="AL14" i="31"/>
  <c r="AK14" i="31"/>
  <c r="AJ14" i="31"/>
  <c r="AI14" i="31"/>
  <c r="AH14" i="31"/>
  <c r="AG14" i="31"/>
  <c r="AF14" i="31"/>
  <c r="AE14" i="31"/>
  <c r="AD14" i="31"/>
  <c r="AM13" i="31"/>
  <c r="AL13" i="31"/>
  <c r="AK13" i="31"/>
  <c r="AJ13" i="31"/>
  <c r="AI13" i="31"/>
  <c r="AH13" i="31"/>
  <c r="AG13" i="31"/>
  <c r="AF13" i="31"/>
  <c r="AE13" i="31"/>
  <c r="AD13" i="31"/>
  <c r="AM12" i="31"/>
  <c r="AL12" i="31"/>
  <c r="AK12" i="31"/>
  <c r="AJ12" i="31"/>
  <c r="AI12" i="31"/>
  <c r="AH12" i="31"/>
  <c r="AG12" i="31"/>
  <c r="AF12" i="31"/>
  <c r="AE12" i="31"/>
  <c r="AD12" i="31"/>
  <c r="AM11" i="31"/>
  <c r="AL11" i="31"/>
  <c r="AK11" i="31"/>
  <c r="AJ11" i="31"/>
  <c r="AI11" i="31"/>
  <c r="AH11" i="31"/>
  <c r="AG11" i="31"/>
  <c r="AF11" i="31"/>
  <c r="AE11" i="31"/>
  <c r="AD11" i="31"/>
  <c r="AM10" i="31"/>
  <c r="AL10" i="31"/>
  <c r="AK10" i="31"/>
  <c r="AJ10" i="31"/>
  <c r="AI10" i="31"/>
  <c r="AH10" i="31"/>
  <c r="AG10" i="31"/>
  <c r="AF10" i="31"/>
  <c r="AE10" i="31"/>
  <c r="AD10" i="31"/>
  <c r="AM9" i="31"/>
  <c r="AL9" i="31"/>
  <c r="AK9" i="31"/>
  <c r="AJ9" i="31"/>
  <c r="AI9" i="31"/>
  <c r="AH9" i="31"/>
  <c r="AG9" i="31"/>
  <c r="AF9" i="31"/>
  <c r="AE9" i="31"/>
  <c r="AD9" i="31"/>
  <c r="I6" i="32"/>
  <c r="I5" i="32"/>
  <c r="A24" i="32" s="1"/>
  <c r="I4" i="32"/>
  <c r="A21" i="32" s="1"/>
  <c r="W3" i="31"/>
  <c r="W4" i="31" s="1"/>
  <c r="W5" i="31" s="1"/>
  <c r="W6" i="31" s="1"/>
  <c r="W7" i="31" s="1"/>
  <c r="W8" i="31" s="1"/>
  <c r="W9" i="31" s="1"/>
  <c r="W10" i="31" s="1"/>
  <c r="W11" i="31" s="1"/>
  <c r="W17" i="31" s="1"/>
  <c r="W18" i="31" s="1"/>
  <c r="W19" i="31" s="1"/>
  <c r="P3" i="31"/>
  <c r="P4" i="31" s="1"/>
  <c r="P5" i="31" s="1"/>
  <c r="P6" i="31" s="1"/>
  <c r="P7" i="31" s="1"/>
  <c r="P8" i="31" s="1"/>
  <c r="P9" i="31" s="1"/>
  <c r="P10" i="31" s="1"/>
  <c r="P11" i="31" s="1"/>
  <c r="P17" i="31" s="1"/>
  <c r="P18" i="31" s="1"/>
  <c r="P19" i="31" s="1"/>
  <c r="P20" i="31" s="1"/>
  <c r="P21" i="31" s="1"/>
  <c r="P22" i="31" s="1"/>
  <c r="P23" i="31" s="1"/>
  <c r="P24" i="31" s="1"/>
  <c r="P25" i="31" s="1"/>
  <c r="P26" i="31" s="1"/>
  <c r="P27" i="31" s="1"/>
  <c r="P28" i="31" s="1"/>
  <c r="P29" i="31" s="1"/>
  <c r="P30" i="31" s="1"/>
  <c r="P31" i="31" s="1"/>
  <c r="P32" i="31" s="1"/>
  <c r="P33" i="31" s="1"/>
  <c r="P34" i="31" s="1"/>
  <c r="P35" i="31" s="1"/>
  <c r="P36" i="31" s="1"/>
  <c r="P37" i="31" s="1"/>
  <c r="P38" i="31" s="1"/>
  <c r="P39" i="31" s="1"/>
  <c r="P40" i="31" s="1"/>
  <c r="P41" i="31" s="1"/>
  <c r="P42" i="31" s="1"/>
  <c r="P43" i="31" s="1"/>
  <c r="P44" i="31" s="1"/>
  <c r="P45" i="31" s="1"/>
  <c r="P46" i="31" s="1"/>
  <c r="P47" i="31" s="1"/>
  <c r="P48" i="31" s="1"/>
  <c r="P49" i="31" s="1"/>
  <c r="P50" i="31" s="1"/>
  <c r="P51" i="31" s="1"/>
  <c r="P52" i="31" s="1"/>
  <c r="P53" i="31" s="1"/>
  <c r="P54" i="31" s="1"/>
  <c r="P55" i="31" s="1"/>
  <c r="P56" i="31" s="1"/>
  <c r="P57" i="31" s="1"/>
  <c r="P58" i="31" s="1"/>
  <c r="P59" i="31" s="1"/>
  <c r="P60" i="31" s="1"/>
  <c r="P61" i="31" s="1"/>
  <c r="P62" i="31" s="1"/>
  <c r="P63" i="31" s="1"/>
  <c r="P64" i="31" s="1"/>
  <c r="P65" i="31" s="1"/>
  <c r="P66" i="31" s="1"/>
  <c r="P67" i="31" s="1"/>
  <c r="P68" i="31" s="1"/>
  <c r="P69" i="31" s="1"/>
  <c r="P70" i="31" s="1"/>
  <c r="P71" i="31" s="1"/>
  <c r="P72" i="31" s="1"/>
  <c r="P73" i="31" s="1"/>
  <c r="P74" i="31" s="1"/>
  <c r="P75" i="31" s="1"/>
  <c r="P76" i="31" s="1"/>
  <c r="P77" i="31" s="1"/>
  <c r="P78" i="31" s="1"/>
  <c r="P79" i="31" s="1"/>
  <c r="P80" i="31" s="1"/>
  <c r="P81" i="31" s="1"/>
  <c r="P82" i="31" s="1"/>
  <c r="P83" i="31" s="1"/>
  <c r="P84" i="31" s="1"/>
  <c r="P85" i="31" s="1"/>
  <c r="P86" i="31" s="1"/>
  <c r="P87" i="31" s="1"/>
  <c r="N3" i="35" l="1"/>
  <c r="N2" i="35"/>
  <c r="H9" i="35"/>
  <c r="AQ2" i="34"/>
  <c r="AR2" i="34" s="1"/>
  <c r="AA3" i="31"/>
  <c r="AA1" i="31" s="1"/>
  <c r="AE62" i="31"/>
  <c r="AE71" i="31" s="1"/>
  <c r="AE73" i="31" s="1"/>
  <c r="AE65" i="31"/>
  <c r="AE72" i="31" s="1"/>
  <c r="AF62" i="31"/>
  <c r="AF71" i="31" s="1"/>
  <c r="AF73" i="31" s="1"/>
  <c r="AH65" i="31"/>
  <c r="AE63" i="31"/>
  <c r="AE66" i="31"/>
  <c r="AF63" i="31"/>
  <c r="AH66" i="31"/>
  <c r="C29" i="31"/>
  <c r="AK2" i="31"/>
  <c r="AG2" i="31"/>
  <c r="A8" i="31"/>
  <c r="A6" i="32" s="1"/>
  <c r="AQ3" i="34" s="1"/>
  <c r="AR3" i="34" s="1"/>
  <c r="AS3" i="34" s="1"/>
  <c r="AA4" i="31"/>
  <c r="A15" i="32"/>
  <c r="A22" i="32"/>
  <c r="A25" i="32"/>
  <c r="AL2" i="31"/>
  <c r="H1" i="31"/>
  <c r="AF2" i="31"/>
  <c r="AJ2" i="31"/>
  <c r="H3" i="31"/>
  <c r="I1" i="32" s="1"/>
  <c r="AQ4" i="34" s="1"/>
  <c r="AR4" i="34" s="1"/>
  <c r="AS4" i="34" s="1"/>
  <c r="AH62" i="31"/>
  <c r="AH71" i="31" s="1"/>
  <c r="AH73" i="31" s="1"/>
  <c r="AH63" i="31"/>
  <c r="AF65" i="31"/>
  <c r="AF72" i="31" s="1"/>
  <c r="AH72" i="31"/>
  <c r="F29" i="31"/>
  <c r="G29" i="31" s="1"/>
  <c r="AG71" i="31"/>
  <c r="AG73" i="31" s="1"/>
  <c r="AI72" i="31"/>
  <c r="AH2" i="31"/>
  <c r="AE2" i="31"/>
  <c r="AI2" i="31"/>
  <c r="AI3" i="31" s="1"/>
  <c r="AI71" i="31"/>
  <c r="AI73" i="31" s="1"/>
  <c r="AI74" i="31" s="1"/>
  <c r="H10" i="35" l="1"/>
  <c r="AE3" i="31"/>
  <c r="AG74" i="31"/>
  <c r="AD74" i="31" s="1"/>
  <c r="C30" i="31" s="1"/>
  <c r="B30" i="31" s="1"/>
  <c r="AG3" i="31"/>
  <c r="AD3" i="31" s="1"/>
  <c r="C31" i="31" s="1"/>
  <c r="B31" i="31" s="1"/>
  <c r="AQ14" i="34"/>
  <c r="AQ67" i="34"/>
  <c r="AQ19" i="34"/>
  <c r="AQ58" i="34"/>
  <c r="AQ80" i="34"/>
  <c r="AQ74" i="34"/>
  <c r="AQ34" i="34"/>
  <c r="AQ75" i="34"/>
  <c r="AQ35" i="34"/>
  <c r="AQ66" i="34"/>
  <c r="AQ59" i="34"/>
  <c r="AE74" i="31"/>
  <c r="AQ82" i="34"/>
  <c r="AQ50" i="34"/>
  <c r="AQ83" i="34"/>
  <c r="AQ51" i="34"/>
  <c r="AQ64" i="34"/>
  <c r="AQ78" i="34"/>
  <c r="AQ62" i="34"/>
  <c r="AQ42" i="34"/>
  <c r="AQ5" i="34"/>
  <c r="AQ79" i="34"/>
  <c r="AQ63" i="34"/>
  <c r="AQ47" i="34"/>
  <c r="AQ31" i="34"/>
  <c r="AQ15" i="34"/>
  <c r="AQ76" i="34"/>
  <c r="AQ60" i="34"/>
  <c r="AQ44" i="34"/>
  <c r="AQ28" i="34"/>
  <c r="AQ12" i="34"/>
  <c r="AQ81" i="34"/>
  <c r="AQ65" i="34"/>
  <c r="AQ49" i="34"/>
  <c r="AQ33" i="34"/>
  <c r="AQ17" i="34"/>
  <c r="AQ38" i="34"/>
  <c r="AQ10" i="34"/>
  <c r="AQ43" i="34"/>
  <c r="AQ11" i="34"/>
  <c r="AQ72" i="34"/>
  <c r="AQ56" i="34"/>
  <c r="AQ40" i="34"/>
  <c r="AQ24" i="34"/>
  <c r="AQ77" i="34"/>
  <c r="AQ61" i="34"/>
  <c r="AQ45" i="34"/>
  <c r="AQ29" i="34"/>
  <c r="AQ13" i="34"/>
  <c r="AQ30" i="34"/>
  <c r="AQ27" i="34"/>
  <c r="AQ8" i="34"/>
  <c r="AQ70" i="34"/>
  <c r="AQ54" i="34"/>
  <c r="AQ26" i="34"/>
  <c r="AQ87" i="34"/>
  <c r="AQ71" i="34"/>
  <c r="AQ55" i="34"/>
  <c r="AQ39" i="34"/>
  <c r="AQ23" i="34"/>
  <c r="AQ84" i="34"/>
  <c r="AQ68" i="34"/>
  <c r="AQ52" i="34"/>
  <c r="AQ36" i="34"/>
  <c r="AQ20" i="34"/>
  <c r="AQ7" i="34"/>
  <c r="AQ73" i="34"/>
  <c r="AQ57" i="34"/>
  <c r="AQ41" i="34"/>
  <c r="AQ25" i="34"/>
  <c r="AQ9" i="34"/>
  <c r="AQ22" i="34"/>
  <c r="AQ48" i="34"/>
  <c r="AQ32" i="34"/>
  <c r="AQ16" i="34"/>
  <c r="AQ85" i="34"/>
  <c r="AQ69" i="34"/>
  <c r="AQ53" i="34"/>
  <c r="AQ37" i="34"/>
  <c r="AQ21" i="34"/>
  <c r="AQ46" i="34"/>
  <c r="AQ18" i="34"/>
  <c r="AQ86" i="34"/>
  <c r="AS2" i="34"/>
  <c r="AR87" i="34"/>
  <c r="AR83" i="34"/>
  <c r="AR79" i="34"/>
  <c r="AR75" i="34"/>
  <c r="AR71" i="34"/>
  <c r="AR67" i="34"/>
  <c r="AR63" i="34"/>
  <c r="AR59" i="34"/>
  <c r="AR55" i="34"/>
  <c r="AR47" i="34"/>
  <c r="AR39" i="34"/>
  <c r="AR31" i="34"/>
  <c r="AR23" i="34"/>
  <c r="AR19" i="34"/>
  <c r="AR11" i="34"/>
  <c r="AR84" i="34"/>
  <c r="AR80" i="34"/>
  <c r="AR76" i="34"/>
  <c r="AR72" i="34"/>
  <c r="AR68" i="34"/>
  <c r="AR64" i="34"/>
  <c r="AR60" i="34"/>
  <c r="AR56" i="34"/>
  <c r="AR52" i="34"/>
  <c r="AR48" i="34"/>
  <c r="AR44" i="34"/>
  <c r="AR40" i="34"/>
  <c r="AR36" i="34"/>
  <c r="AR32" i="34"/>
  <c r="AR28" i="34"/>
  <c r="AR24" i="34"/>
  <c r="AR20" i="34"/>
  <c r="AR16" i="34"/>
  <c r="AR12" i="34"/>
  <c r="AR8" i="34"/>
  <c r="AR7" i="34"/>
  <c r="AR85" i="34"/>
  <c r="AR81" i="34"/>
  <c r="AR77" i="34"/>
  <c r="AR73" i="34"/>
  <c r="AR69" i="34"/>
  <c r="AR65" i="34"/>
  <c r="AR61" i="34"/>
  <c r="AR57" i="34"/>
  <c r="AR53" i="34"/>
  <c r="AR49" i="34"/>
  <c r="AR45" i="34"/>
  <c r="AR41" i="34"/>
  <c r="AR37" i="34"/>
  <c r="AR33" i="34"/>
  <c r="AR29" i="34"/>
  <c r="AR25" i="34"/>
  <c r="AR21" i="34"/>
  <c r="AR17" i="34"/>
  <c r="AR13" i="34"/>
  <c r="AR9" i="34"/>
  <c r="AR86" i="34"/>
  <c r="AR82" i="34"/>
  <c r="AR78" i="34"/>
  <c r="AR74" i="34"/>
  <c r="AR70" i="34"/>
  <c r="AR66" i="34"/>
  <c r="AR62" i="34"/>
  <c r="AR58" i="34"/>
  <c r="AR54" i="34"/>
  <c r="AR50" i="34"/>
  <c r="AR46" i="34"/>
  <c r="AR42" i="34"/>
  <c r="AR38" i="34"/>
  <c r="AR34" i="34"/>
  <c r="AR30" i="34"/>
  <c r="AR26" i="34"/>
  <c r="AR22" i="34"/>
  <c r="AR18" i="34"/>
  <c r="AR14" i="34"/>
  <c r="AR10" i="34"/>
  <c r="AR5" i="34"/>
  <c r="AR51" i="34"/>
  <c r="AR43" i="34"/>
  <c r="AR35" i="34"/>
  <c r="AR27" i="34"/>
  <c r="AR15" i="34"/>
  <c r="K24" i="32"/>
  <c r="K25" i="32" s="1"/>
  <c r="F24" i="32"/>
  <c r="F25" i="32" s="1"/>
  <c r="N24" i="32"/>
  <c r="N25" i="32" s="1"/>
  <c r="I24" i="32"/>
  <c r="I25" i="32" s="1"/>
  <c r="M24" i="32"/>
  <c r="M25" i="32" s="1"/>
  <c r="H24" i="32"/>
  <c r="H25" i="32" s="1"/>
  <c r="L24" i="32"/>
  <c r="L25" i="32" s="1"/>
  <c r="G24" i="32"/>
  <c r="G25" i="32" s="1"/>
  <c r="M21" i="32"/>
  <c r="M22" i="32" s="1"/>
  <c r="H21" i="32"/>
  <c r="H22" i="32" s="1"/>
  <c r="L21" i="32"/>
  <c r="L22" i="32" s="1"/>
  <c r="G21" i="32"/>
  <c r="G22" i="32" s="1"/>
  <c r="K21" i="32"/>
  <c r="K22" i="32" s="1"/>
  <c r="F21" i="32"/>
  <c r="F22" i="32" s="1"/>
  <c r="N21" i="32"/>
  <c r="N22" i="32" s="1"/>
  <c r="I21" i="32"/>
  <c r="I22" i="32" s="1"/>
  <c r="L15" i="32"/>
  <c r="L16" i="32" s="1"/>
  <c r="G15" i="32"/>
  <c r="G16" i="32" s="1"/>
  <c r="K15" i="32"/>
  <c r="K16" i="32" s="1"/>
  <c r="F15" i="32"/>
  <c r="F16" i="32" s="1"/>
  <c r="N15" i="32"/>
  <c r="N16" i="32" s="1"/>
  <c r="I15" i="32"/>
  <c r="I16" i="32" s="1"/>
  <c r="M15" i="32"/>
  <c r="M16" i="32" s="1"/>
  <c r="H15" i="32"/>
  <c r="H16" i="32" s="1"/>
  <c r="K18" i="32"/>
  <c r="F18" i="32"/>
  <c r="N18" i="32"/>
  <c r="I18" i="32"/>
  <c r="M18" i="32"/>
  <c r="H18" i="32"/>
  <c r="L18" i="32"/>
  <c r="G18" i="32"/>
  <c r="H11" i="35" l="1"/>
  <c r="A12" i="32"/>
  <c r="C569" i="32" s="1"/>
  <c r="D569" i="32" s="1"/>
  <c r="AS5" i="34"/>
  <c r="AS43" i="34"/>
  <c r="AS84" i="34"/>
  <c r="AS76" i="34"/>
  <c r="AS72" i="34"/>
  <c r="AS68" i="34"/>
  <c r="AS64" i="34"/>
  <c r="AS60" i="34"/>
  <c r="AS56" i="34"/>
  <c r="AS52" i="34"/>
  <c r="AS48" i="34"/>
  <c r="AS44" i="34"/>
  <c r="AS36" i="34"/>
  <c r="AS28" i="34"/>
  <c r="AS16" i="34"/>
  <c r="AS8" i="34"/>
  <c r="AS85" i="34"/>
  <c r="AS81" i="34"/>
  <c r="AS77" i="34"/>
  <c r="AS73" i="34"/>
  <c r="AS69" i="34"/>
  <c r="AS65" i="34"/>
  <c r="AS61" i="34"/>
  <c r="AS57" i="34"/>
  <c r="AS53" i="34"/>
  <c r="AS49" i="34"/>
  <c r="AS45" i="34"/>
  <c r="AS41" i="34"/>
  <c r="AS37" i="34"/>
  <c r="AS33" i="34"/>
  <c r="AS29" i="34"/>
  <c r="AS25" i="34"/>
  <c r="AS21" i="34"/>
  <c r="AS17" i="34"/>
  <c r="AS13" i="34"/>
  <c r="AS9" i="34"/>
  <c r="AS86" i="34"/>
  <c r="AS82" i="34"/>
  <c r="AS78" i="34"/>
  <c r="AS74" i="34"/>
  <c r="AS70" i="34"/>
  <c r="AS66" i="34"/>
  <c r="AS62" i="34"/>
  <c r="AS58" i="34"/>
  <c r="AS54" i="34"/>
  <c r="AS50" i="34"/>
  <c r="AS46" i="34"/>
  <c r="AS42" i="34"/>
  <c r="AS38" i="34"/>
  <c r="AS34" i="34"/>
  <c r="AS30" i="34"/>
  <c r="AS26" i="34"/>
  <c r="AS22" i="34"/>
  <c r="AS18" i="34"/>
  <c r="AS14" i="34"/>
  <c r="AS10" i="34"/>
  <c r="AS87" i="34"/>
  <c r="AS83" i="34"/>
  <c r="AS79" i="34"/>
  <c r="AS75" i="34"/>
  <c r="AS71" i="34"/>
  <c r="AS67" i="34"/>
  <c r="AS63" i="34"/>
  <c r="AS59" i="34"/>
  <c r="AS55" i="34"/>
  <c r="AS51" i="34"/>
  <c r="AS47" i="34"/>
  <c r="AS39" i="34"/>
  <c r="AS35" i="34"/>
  <c r="AS31" i="34"/>
  <c r="AS27" i="34"/>
  <c r="AS23" i="34"/>
  <c r="AS19" i="34"/>
  <c r="AS15" i="34"/>
  <c r="AS11" i="34"/>
  <c r="AS80" i="34"/>
  <c r="AS40" i="34"/>
  <c r="AS32" i="34"/>
  <c r="AS24" i="34"/>
  <c r="AS20" i="34"/>
  <c r="AS12" i="34"/>
  <c r="AS7" i="34"/>
  <c r="H12" i="35" l="1"/>
  <c r="C64" i="32"/>
  <c r="D64" i="32" s="1"/>
  <c r="C142" i="32"/>
  <c r="D142" i="32" s="1"/>
  <c r="C539" i="32"/>
  <c r="D539" i="32" s="1"/>
  <c r="C287" i="32"/>
  <c r="D287" i="32" s="1"/>
  <c r="C180" i="32"/>
  <c r="D180" i="32" s="1"/>
  <c r="C543" i="32"/>
  <c r="D543" i="32" s="1"/>
  <c r="C36" i="32"/>
  <c r="D36" i="32" s="1"/>
  <c r="C121" i="32"/>
  <c r="D121" i="32" s="1"/>
  <c r="C62" i="32"/>
  <c r="D62" i="32" s="1"/>
  <c r="C263" i="32"/>
  <c r="D263" i="32" s="1"/>
  <c r="C234" i="32"/>
  <c r="D234" i="32" s="1"/>
  <c r="C277" i="32"/>
  <c r="D277" i="32" s="1"/>
  <c r="C419" i="32"/>
  <c r="D419" i="32" s="1"/>
  <c r="C78" i="32"/>
  <c r="D78" i="32" s="1"/>
  <c r="C159" i="32"/>
  <c r="D159" i="32" s="1"/>
  <c r="C171" i="32"/>
  <c r="D171" i="32" s="1"/>
  <c r="C340" i="32"/>
  <c r="D340" i="32" s="1"/>
  <c r="C315" i="32"/>
  <c r="D315" i="32" s="1"/>
  <c r="C372" i="32"/>
  <c r="D372" i="32" s="1"/>
  <c r="C77" i="32"/>
  <c r="D77" i="32" s="1"/>
  <c r="C153" i="32"/>
  <c r="D153" i="32" s="1"/>
  <c r="C89" i="32"/>
  <c r="D89" i="32" s="1"/>
  <c r="C102" i="32"/>
  <c r="D102" i="32" s="1"/>
  <c r="C443" i="32"/>
  <c r="D443" i="32" s="1"/>
  <c r="C416" i="32"/>
  <c r="D416" i="32" s="1"/>
  <c r="C517" i="32"/>
  <c r="D517" i="32" s="1"/>
  <c r="C381" i="32"/>
  <c r="D381" i="32" s="1"/>
  <c r="C38" i="32"/>
  <c r="D38" i="32" s="1"/>
  <c r="C96" i="32"/>
  <c r="D96" i="32" s="1"/>
  <c r="C172" i="32"/>
  <c r="D172" i="32" s="1"/>
  <c r="C68" i="32"/>
  <c r="D68" i="32" s="1"/>
  <c r="C126" i="32"/>
  <c r="D126" i="32" s="1"/>
  <c r="C51" i="32"/>
  <c r="D51" i="32" s="1"/>
  <c r="C99" i="32"/>
  <c r="D99" i="32" s="1"/>
  <c r="C146" i="32"/>
  <c r="D146" i="32" s="1"/>
  <c r="C81" i="32"/>
  <c r="D81" i="32" s="1"/>
  <c r="C55" i="32"/>
  <c r="D55" i="32" s="1"/>
  <c r="C119" i="32"/>
  <c r="D119" i="32" s="1"/>
  <c r="C194" i="32"/>
  <c r="D194" i="32" s="1"/>
  <c r="C280" i="32"/>
  <c r="D280" i="32" s="1"/>
  <c r="C369" i="32"/>
  <c r="D369" i="32" s="1"/>
  <c r="C467" i="32"/>
  <c r="D467" i="32" s="1"/>
  <c r="C570" i="32"/>
  <c r="D570" i="32" s="1"/>
  <c r="C251" i="32"/>
  <c r="D251" i="32" s="1"/>
  <c r="C332" i="32"/>
  <c r="D332" i="32" s="1"/>
  <c r="C444" i="32"/>
  <c r="D444" i="32" s="1"/>
  <c r="C200" i="32"/>
  <c r="D200" i="32" s="1"/>
  <c r="C290" i="32"/>
  <c r="D290" i="32" s="1"/>
  <c r="C406" i="32"/>
  <c r="D406" i="32" s="1"/>
  <c r="C190" i="32"/>
  <c r="D190" i="32" s="1"/>
  <c r="C321" i="32"/>
  <c r="D321" i="32" s="1"/>
  <c r="C461" i="32"/>
  <c r="D461" i="32" s="1"/>
  <c r="C136" i="32"/>
  <c r="D136" i="32" s="1"/>
  <c r="C548" i="32"/>
  <c r="D548" i="32" s="1"/>
  <c r="C44" i="32"/>
  <c r="D44" i="32" s="1"/>
  <c r="C115" i="32"/>
  <c r="D115" i="32" s="1"/>
  <c r="C178" i="32"/>
  <c r="D178" i="32" s="1"/>
  <c r="C88" i="32"/>
  <c r="D88" i="32" s="1"/>
  <c r="C145" i="32"/>
  <c r="D145" i="32" s="1"/>
  <c r="C56" i="32"/>
  <c r="D56" i="32" s="1"/>
  <c r="C113" i="32"/>
  <c r="D113" i="32" s="1"/>
  <c r="C43" i="32"/>
  <c r="D43" i="32" s="1"/>
  <c r="C104" i="32"/>
  <c r="D104" i="32" s="1"/>
  <c r="C73" i="32"/>
  <c r="D73" i="32" s="1"/>
  <c r="C134" i="32"/>
  <c r="D134" i="32" s="1"/>
  <c r="C237" i="32"/>
  <c r="D237" i="32" s="1"/>
  <c r="C309" i="32"/>
  <c r="D309" i="32" s="1"/>
  <c r="C383" i="32"/>
  <c r="D383" i="32" s="1"/>
  <c r="C504" i="32"/>
  <c r="D504" i="32" s="1"/>
  <c r="C203" i="32"/>
  <c r="D203" i="32" s="1"/>
  <c r="C260" i="32"/>
  <c r="D260" i="32" s="1"/>
  <c r="C366" i="32"/>
  <c r="D366" i="32" s="1"/>
  <c r="C492" i="32"/>
  <c r="D492" i="32" s="1"/>
  <c r="C218" i="32"/>
  <c r="D218" i="32" s="1"/>
  <c r="C312" i="32"/>
  <c r="D312" i="32" s="1"/>
  <c r="C450" i="32"/>
  <c r="D450" i="32" s="1"/>
  <c r="C202" i="32"/>
  <c r="D202" i="32" s="1"/>
  <c r="C351" i="32"/>
  <c r="D351" i="32" s="1"/>
  <c r="C522" i="32"/>
  <c r="D522" i="32" s="1"/>
  <c r="C181" i="32"/>
  <c r="D181" i="32" s="1"/>
  <c r="C751" i="32"/>
  <c r="D751" i="32" s="1"/>
  <c r="C63" i="32"/>
  <c r="D63" i="32" s="1"/>
  <c r="C143" i="32"/>
  <c r="D143" i="32" s="1"/>
  <c r="C35" i="32"/>
  <c r="D35" i="32" s="1"/>
  <c r="C97" i="32"/>
  <c r="D97" i="32" s="1"/>
  <c r="C154" i="32"/>
  <c r="D154" i="32" s="1"/>
  <c r="C75" i="32"/>
  <c r="D75" i="32" s="1"/>
  <c r="C132" i="32"/>
  <c r="D132" i="32" s="1"/>
  <c r="C52" i="32"/>
  <c r="D52" i="32" s="1"/>
  <c r="C138" i="32"/>
  <c r="D138" i="32" s="1"/>
  <c r="C80" i="32"/>
  <c r="D80" i="32" s="1"/>
  <c r="C155" i="32"/>
  <c r="D155" i="32" s="1"/>
  <c r="C254" i="32"/>
  <c r="D254" i="32" s="1"/>
  <c r="C322" i="32"/>
  <c r="D322" i="32" s="1"/>
  <c r="C414" i="32"/>
  <c r="D414" i="32" s="1"/>
  <c r="C528" i="32"/>
  <c r="D528" i="32" s="1"/>
  <c r="C216" i="32"/>
  <c r="D216" i="32" s="1"/>
  <c r="C289" i="32"/>
  <c r="D289" i="32" s="1"/>
  <c r="C401" i="32"/>
  <c r="D401" i="32" s="1"/>
  <c r="C511" i="32"/>
  <c r="D511" i="32" s="1"/>
  <c r="C244" i="32"/>
  <c r="D244" i="32" s="1"/>
  <c r="C346" i="32"/>
  <c r="D346" i="32" s="1"/>
  <c r="C479" i="32"/>
  <c r="D479" i="32" s="1"/>
  <c r="C257" i="32"/>
  <c r="D257" i="32" s="1"/>
  <c r="C390" i="32"/>
  <c r="D390" i="32" s="1"/>
  <c r="C551" i="32"/>
  <c r="D551" i="32" s="1"/>
  <c r="C240" i="32"/>
  <c r="D240" i="32" s="1"/>
  <c r="C827" i="32"/>
  <c r="D827" i="32" s="1"/>
  <c r="C58" i="32"/>
  <c r="D58" i="32" s="1"/>
  <c r="C106" i="32"/>
  <c r="D106" i="32" s="1"/>
  <c r="C158" i="32"/>
  <c r="D158" i="32" s="1"/>
  <c r="C46" i="32"/>
  <c r="D46" i="32" s="1"/>
  <c r="C92" i="32"/>
  <c r="D92" i="32" s="1"/>
  <c r="C135" i="32"/>
  <c r="D135" i="32" s="1"/>
  <c r="C41" i="32"/>
  <c r="D41" i="32" s="1"/>
  <c r="C79" i="32"/>
  <c r="D79" i="32" s="1"/>
  <c r="C118" i="32"/>
  <c r="D118" i="32" s="1"/>
  <c r="C182" i="32"/>
  <c r="D182" i="32" s="1"/>
  <c r="C71" i="32"/>
  <c r="D71" i="32" s="1"/>
  <c r="C110" i="32"/>
  <c r="D110" i="32" s="1"/>
  <c r="C37" i="32"/>
  <c r="D37" i="32" s="1"/>
  <c r="C76" i="32"/>
  <c r="D76" i="32" s="1"/>
  <c r="C108" i="32"/>
  <c r="D108" i="32" s="1"/>
  <c r="C151" i="32"/>
  <c r="D151" i="32" s="1"/>
  <c r="C183" i="32"/>
  <c r="D183" i="32" s="1"/>
  <c r="C241" i="32"/>
  <c r="D241" i="32" s="1"/>
  <c r="C276" i="32"/>
  <c r="D276" i="32" s="1"/>
  <c r="C318" i="32"/>
  <c r="D318" i="32" s="1"/>
  <c r="C344" i="32"/>
  <c r="D344" i="32" s="1"/>
  <c r="C404" i="32"/>
  <c r="D404" i="32" s="1"/>
  <c r="C453" i="32"/>
  <c r="D453" i="32" s="1"/>
  <c r="C519" i="32"/>
  <c r="D519" i="32" s="1"/>
  <c r="C557" i="32"/>
  <c r="D557" i="32" s="1"/>
  <c r="C208" i="32"/>
  <c r="D208" i="32" s="1"/>
  <c r="C238" i="32"/>
  <c r="D238" i="32" s="1"/>
  <c r="C285" i="32"/>
  <c r="D285" i="32" s="1"/>
  <c r="C319" i="32"/>
  <c r="D319" i="32" s="1"/>
  <c r="C370" i="32"/>
  <c r="D370" i="32" s="1"/>
  <c r="C439" i="32"/>
  <c r="D439" i="32" s="1"/>
  <c r="C501" i="32"/>
  <c r="D501" i="32" s="1"/>
  <c r="C549" i="32"/>
  <c r="D549" i="32" s="1"/>
  <c r="C231" i="32"/>
  <c r="D231" i="32" s="1"/>
  <c r="C282" i="32"/>
  <c r="D282" i="32" s="1"/>
  <c r="C337" i="32"/>
  <c r="D337" i="32" s="1"/>
  <c r="C393" i="32"/>
  <c r="D393" i="32" s="1"/>
  <c r="C460" i="32"/>
  <c r="D460" i="32" s="1"/>
  <c r="C554" i="32"/>
  <c r="D554" i="32" s="1"/>
  <c r="C232" i="32"/>
  <c r="D232" i="32" s="1"/>
  <c r="C317" i="32"/>
  <c r="D317" i="32" s="1"/>
  <c r="C360" i="32"/>
  <c r="D360" i="32" s="1"/>
  <c r="C442" i="32"/>
  <c r="D442" i="32" s="1"/>
  <c r="C546" i="32"/>
  <c r="D546" i="32" s="1"/>
  <c r="C112" i="32"/>
  <c r="D112" i="32" s="1"/>
  <c r="C224" i="32"/>
  <c r="D224" i="32" s="1"/>
  <c r="C436" i="32"/>
  <c r="D436" i="32" s="1"/>
  <c r="C603" i="32"/>
  <c r="D603" i="32" s="1"/>
  <c r="C95" i="32"/>
  <c r="D95" i="32" s="1"/>
  <c r="C147" i="32"/>
  <c r="D147" i="32" s="1"/>
  <c r="C59" i="32"/>
  <c r="D59" i="32" s="1"/>
  <c r="C98" i="32"/>
  <c r="D98" i="32" s="1"/>
  <c r="C130" i="32"/>
  <c r="D130" i="32" s="1"/>
  <c r="C162" i="32"/>
  <c r="D162" i="32" s="1"/>
  <c r="C215" i="32"/>
  <c r="D215" i="32" s="1"/>
  <c r="C258" i="32"/>
  <c r="D258" i="32" s="1"/>
  <c r="C301" i="32"/>
  <c r="D301" i="32" s="1"/>
  <c r="C335" i="32"/>
  <c r="D335" i="32" s="1"/>
  <c r="C374" i="32"/>
  <c r="D374" i="32" s="1"/>
  <c r="C420" i="32"/>
  <c r="D420" i="32" s="1"/>
  <c r="C500" i="32"/>
  <c r="D500" i="32" s="1"/>
  <c r="C538" i="32"/>
  <c r="D538" i="32" s="1"/>
  <c r="C191" i="32"/>
  <c r="D191" i="32" s="1"/>
  <c r="C225" i="32"/>
  <c r="D225" i="32" s="1"/>
  <c r="C255" i="32"/>
  <c r="D255" i="32" s="1"/>
  <c r="C298" i="32"/>
  <c r="D298" i="32" s="1"/>
  <c r="C353" i="32"/>
  <c r="D353" i="32" s="1"/>
  <c r="C410" i="32"/>
  <c r="D410" i="32" s="1"/>
  <c r="C472" i="32"/>
  <c r="D472" i="32" s="1"/>
  <c r="C535" i="32"/>
  <c r="D535" i="32" s="1"/>
  <c r="C209" i="32"/>
  <c r="D209" i="32" s="1"/>
  <c r="C248" i="32"/>
  <c r="D248" i="32" s="1"/>
  <c r="C308" i="32"/>
  <c r="D308" i="32" s="1"/>
  <c r="C363" i="32"/>
  <c r="D363" i="32" s="1"/>
  <c r="C412" i="32"/>
  <c r="D412" i="32" s="1"/>
  <c r="C503" i="32"/>
  <c r="D503" i="32" s="1"/>
  <c r="C197" i="32"/>
  <c r="D197" i="32" s="1"/>
  <c r="C270" i="32"/>
  <c r="D270" i="32" s="1"/>
  <c r="C343" i="32"/>
  <c r="D343" i="32" s="1"/>
  <c r="C395" i="32"/>
  <c r="D395" i="32" s="1"/>
  <c r="C471" i="32"/>
  <c r="D471" i="32" s="1"/>
  <c r="C53" i="32"/>
  <c r="D53" i="32" s="1"/>
  <c r="C168" i="32"/>
  <c r="D168" i="32" s="1"/>
  <c r="C256" i="32"/>
  <c r="D256" i="32" s="1"/>
  <c r="C754" i="32"/>
  <c r="D754" i="32" s="1"/>
  <c r="C486" i="32"/>
  <c r="D486" i="32" s="1"/>
  <c r="H12" i="32"/>
  <c r="C54" i="32"/>
  <c r="D54" i="32" s="1"/>
  <c r="C82" i="32"/>
  <c r="D82" i="32" s="1"/>
  <c r="C129" i="32"/>
  <c r="D129" i="32" s="1"/>
  <c r="C167" i="32"/>
  <c r="D167" i="32" s="1"/>
  <c r="C40" i="32"/>
  <c r="D40" i="32" s="1"/>
  <c r="C74" i="32"/>
  <c r="D74" i="32" s="1"/>
  <c r="C111" i="32"/>
  <c r="D111" i="32" s="1"/>
  <c r="C140" i="32"/>
  <c r="D140" i="32" s="1"/>
  <c r="C164" i="32"/>
  <c r="D164" i="32" s="1"/>
  <c r="C65" i="32"/>
  <c r="D65" i="32" s="1"/>
  <c r="C94" i="32"/>
  <c r="D94" i="32" s="1"/>
  <c r="C122" i="32"/>
  <c r="D122" i="32" s="1"/>
  <c r="C170" i="32"/>
  <c r="D170" i="32" s="1"/>
  <c r="C57" i="32"/>
  <c r="D57" i="32" s="1"/>
  <c r="C86" i="32"/>
  <c r="D86" i="32" s="1"/>
  <c r="C124" i="32"/>
  <c r="D124" i="32" s="1"/>
  <c r="C177" i="32"/>
  <c r="D177" i="32" s="1"/>
  <c r="C66" i="32"/>
  <c r="D66" i="32" s="1"/>
  <c r="C91" i="32"/>
  <c r="D91" i="32" s="1"/>
  <c r="C116" i="32"/>
  <c r="D116" i="32" s="1"/>
  <c r="C137" i="32"/>
  <c r="D137" i="32" s="1"/>
  <c r="C169" i="32"/>
  <c r="D169" i="32" s="1"/>
  <c r="C211" i="32"/>
  <c r="D211" i="32" s="1"/>
  <c r="C245" i="32"/>
  <c r="D245" i="32" s="1"/>
  <c r="C271" i="32"/>
  <c r="D271" i="32" s="1"/>
  <c r="C305" i="32"/>
  <c r="D305" i="32" s="1"/>
  <c r="C327" i="32"/>
  <c r="D327" i="32" s="1"/>
  <c r="C365" i="32"/>
  <c r="D365" i="32" s="1"/>
  <c r="C387" i="32"/>
  <c r="D387" i="32" s="1"/>
  <c r="C426" i="32"/>
  <c r="D426" i="32" s="1"/>
  <c r="C490" i="32"/>
  <c r="D490" i="32" s="1"/>
  <c r="C524" i="32"/>
  <c r="D524" i="32" s="1"/>
  <c r="C547" i="32"/>
  <c r="D547" i="32" s="1"/>
  <c r="C199" i="32"/>
  <c r="D199" i="32" s="1"/>
  <c r="C221" i="32"/>
  <c r="D221" i="32" s="1"/>
  <c r="C242" i="32"/>
  <c r="D242" i="32" s="1"/>
  <c r="C268" i="32"/>
  <c r="D268" i="32" s="1"/>
  <c r="C306" i="32"/>
  <c r="D306" i="32" s="1"/>
  <c r="C349" i="32"/>
  <c r="D349" i="32" s="1"/>
  <c r="C392" i="32"/>
  <c r="D392" i="32" s="1"/>
  <c r="C433" i="32"/>
  <c r="D433" i="32" s="1"/>
  <c r="C482" i="32"/>
  <c r="D482" i="32" s="1"/>
  <c r="C515" i="32"/>
  <c r="D515" i="32" s="1"/>
  <c r="C196" i="32"/>
  <c r="D196" i="32" s="1"/>
  <c r="C226" i="32"/>
  <c r="D226" i="32" s="1"/>
  <c r="C252" i="32"/>
  <c r="D252" i="32" s="1"/>
  <c r="C299" i="32"/>
  <c r="D299" i="32" s="1"/>
  <c r="C341" i="32"/>
  <c r="D341" i="32" s="1"/>
  <c r="C380" i="32"/>
  <c r="D380" i="32" s="1"/>
  <c r="C435" i="32"/>
  <c r="D435" i="32" s="1"/>
  <c r="C483" i="32"/>
  <c r="D483" i="32" s="1"/>
  <c r="C564" i="32"/>
  <c r="D564" i="32" s="1"/>
  <c r="C228" i="32"/>
  <c r="D228" i="32" s="1"/>
  <c r="C279" i="32"/>
  <c r="D279" i="32" s="1"/>
  <c r="C325" i="32"/>
  <c r="D325" i="32" s="1"/>
  <c r="C377" i="32"/>
  <c r="D377" i="32" s="1"/>
  <c r="C425" i="32"/>
  <c r="D425" i="32" s="1"/>
  <c r="C499" i="32"/>
  <c r="D499" i="32" s="1"/>
  <c r="C39" i="32"/>
  <c r="D39" i="32" s="1"/>
  <c r="C128" i="32"/>
  <c r="D128" i="32" s="1"/>
  <c r="C198" i="32"/>
  <c r="D198" i="32" s="1"/>
  <c r="C339" i="32"/>
  <c r="D339" i="32" s="1"/>
  <c r="C605" i="32"/>
  <c r="D605" i="32" s="1"/>
  <c r="C743" i="32"/>
  <c r="D743" i="32" s="1"/>
  <c r="C359" i="32"/>
  <c r="D359" i="32" s="1"/>
  <c r="C389" i="32"/>
  <c r="D389" i="32" s="1"/>
  <c r="C417" i="32"/>
  <c r="D417" i="32" s="1"/>
  <c r="C469" i="32"/>
  <c r="D469" i="32" s="1"/>
  <c r="C507" i="32"/>
  <c r="D507" i="32" s="1"/>
  <c r="C179" i="32"/>
  <c r="D179" i="32" s="1"/>
  <c r="C223" i="32"/>
  <c r="D223" i="32" s="1"/>
  <c r="C261" i="32"/>
  <c r="D261" i="32" s="1"/>
  <c r="C292" i="32"/>
  <c r="D292" i="32" s="1"/>
  <c r="C338" i="32"/>
  <c r="D338" i="32" s="1"/>
  <c r="C373" i="32"/>
  <c r="D373" i="32" s="1"/>
  <c r="C399" i="32"/>
  <c r="D399" i="32" s="1"/>
  <c r="C451" i="32"/>
  <c r="D451" i="32" s="1"/>
  <c r="C508" i="32"/>
  <c r="D508" i="32" s="1"/>
  <c r="C560" i="32"/>
  <c r="D560" i="32" s="1"/>
  <c r="C93" i="32"/>
  <c r="D93" i="32" s="1"/>
  <c r="C152" i="32"/>
  <c r="D152" i="32" s="1"/>
  <c r="C214" i="32"/>
  <c r="D214" i="32" s="1"/>
  <c r="C294" i="32"/>
  <c r="D294" i="32" s="1"/>
  <c r="C491" i="32"/>
  <c r="D491" i="32" s="1"/>
  <c r="C595" i="32"/>
  <c r="D595" i="32" s="1"/>
  <c r="C618" i="32"/>
  <c r="D618" i="32" s="1"/>
  <c r="C302" i="32"/>
  <c r="D302" i="32" s="1"/>
  <c r="C324" i="32"/>
  <c r="D324" i="32" s="1"/>
  <c r="C362" i="32"/>
  <c r="D362" i="32" s="1"/>
  <c r="C396" i="32"/>
  <c r="D396" i="32" s="1"/>
  <c r="C422" i="32"/>
  <c r="D422" i="32" s="1"/>
  <c r="C468" i="32"/>
  <c r="D468" i="32" s="1"/>
  <c r="C496" i="32"/>
  <c r="D496" i="32" s="1"/>
  <c r="C520" i="32"/>
  <c r="D520" i="32" s="1"/>
  <c r="C185" i="32"/>
  <c r="D185" i="32" s="1"/>
  <c r="C213" i="32"/>
  <c r="D213" i="32" s="1"/>
  <c r="C235" i="32"/>
  <c r="D235" i="32" s="1"/>
  <c r="C273" i="32"/>
  <c r="D273" i="32" s="1"/>
  <c r="C295" i="32"/>
  <c r="D295" i="32" s="1"/>
  <c r="C316" i="32"/>
  <c r="D316" i="32" s="1"/>
  <c r="C354" i="32"/>
  <c r="D354" i="32" s="1"/>
  <c r="C376" i="32"/>
  <c r="D376" i="32" s="1"/>
  <c r="C398" i="32"/>
  <c r="D398" i="32" s="1"/>
  <c r="C429" i="32"/>
  <c r="D429" i="32" s="1"/>
  <c r="C464" i="32"/>
  <c r="D464" i="32" s="1"/>
  <c r="C488" i="32"/>
  <c r="D488" i="32" s="1"/>
  <c r="C540" i="32"/>
  <c r="D540" i="32" s="1"/>
  <c r="C186" i="32"/>
  <c r="D186" i="32" s="1"/>
  <c r="C206" i="32"/>
  <c r="D206" i="32" s="1"/>
  <c r="C253" i="32"/>
  <c r="D253" i="32" s="1"/>
  <c r="C274" i="32"/>
  <c r="D274" i="32" s="1"/>
  <c r="C296" i="32"/>
  <c r="D296" i="32" s="1"/>
  <c r="C334" i="32"/>
  <c r="D334" i="32" s="1"/>
  <c r="C356" i="32"/>
  <c r="D356" i="32" s="1"/>
  <c r="C382" i="32"/>
  <c r="D382" i="32" s="1"/>
  <c r="C413" i="32"/>
  <c r="D413" i="32" s="1"/>
  <c r="C447" i="32"/>
  <c r="D447" i="32" s="1"/>
  <c r="C475" i="32"/>
  <c r="D475" i="32" s="1"/>
  <c r="C536" i="32"/>
  <c r="D536" i="32" s="1"/>
  <c r="C567" i="32"/>
  <c r="D567" i="32" s="1"/>
  <c r="C61" i="32"/>
  <c r="D61" i="32" s="1"/>
  <c r="C109" i="32"/>
  <c r="D109" i="32" s="1"/>
  <c r="C133" i="32"/>
  <c r="D133" i="32" s="1"/>
  <c r="C160" i="32"/>
  <c r="D160" i="32" s="1"/>
  <c r="C192" i="32"/>
  <c r="D192" i="32" s="1"/>
  <c r="C217" i="32"/>
  <c r="D217" i="32" s="1"/>
  <c r="C243" i="32"/>
  <c r="D243" i="32" s="1"/>
  <c r="C320" i="32"/>
  <c r="D320" i="32" s="1"/>
  <c r="C400" i="32"/>
  <c r="D400" i="32" s="1"/>
  <c r="C516" i="32"/>
  <c r="D516" i="32" s="1"/>
  <c r="C647" i="32"/>
  <c r="D647" i="32" s="1"/>
  <c r="C783" i="32"/>
  <c r="D783" i="32" s="1"/>
  <c r="C626" i="32"/>
  <c r="D626" i="32" s="1"/>
  <c r="C799" i="32"/>
  <c r="D799" i="32" s="1"/>
  <c r="C633" i="32"/>
  <c r="D633" i="32" s="1"/>
  <c r="C804" i="32"/>
  <c r="D804" i="32" s="1"/>
  <c r="C671" i="32"/>
  <c r="D671" i="32" s="1"/>
  <c r="C884" i="32"/>
  <c r="D884" i="32" s="1"/>
  <c r="C513" i="32"/>
  <c r="D513" i="32" s="1"/>
  <c r="C665" i="32"/>
  <c r="D665" i="32" s="1"/>
  <c r="C824" i="32"/>
  <c r="D824" i="32" s="1"/>
  <c r="C663" i="32"/>
  <c r="D663" i="32" s="1"/>
  <c r="C838" i="32"/>
  <c r="D838" i="32" s="1"/>
  <c r="C673" i="32"/>
  <c r="D673" i="32" s="1"/>
  <c r="C875" i="32"/>
  <c r="D875" i="32" s="1"/>
  <c r="C706" i="32"/>
  <c r="D706" i="32" s="1"/>
  <c r="C424" i="32"/>
  <c r="D424" i="32" s="1"/>
  <c r="C545" i="32"/>
  <c r="D545" i="32" s="1"/>
  <c r="C45" i="32"/>
  <c r="D45" i="32" s="1"/>
  <c r="C85" i="32"/>
  <c r="D85" i="32" s="1"/>
  <c r="C117" i="32"/>
  <c r="D117" i="32" s="1"/>
  <c r="C149" i="32"/>
  <c r="D149" i="32" s="1"/>
  <c r="C176" i="32"/>
  <c r="D176" i="32" s="1"/>
  <c r="C201" i="32"/>
  <c r="D201" i="32" s="1"/>
  <c r="C230" i="32"/>
  <c r="D230" i="32" s="1"/>
  <c r="C275" i="32"/>
  <c r="D275" i="32" s="1"/>
  <c r="C358" i="32"/>
  <c r="D358" i="32" s="1"/>
  <c r="C463" i="32"/>
  <c r="D463" i="32" s="1"/>
  <c r="C576" i="32"/>
  <c r="D576" i="32" s="1"/>
  <c r="C693" i="32"/>
  <c r="D693" i="32" s="1"/>
  <c r="C890" i="32"/>
  <c r="D890" i="32" s="1"/>
  <c r="C718" i="32"/>
  <c r="D718" i="32" s="1"/>
  <c r="C870" i="32"/>
  <c r="D870" i="32" s="1"/>
  <c r="C710" i="32"/>
  <c r="D710" i="32" s="1"/>
  <c r="C583" i="32"/>
  <c r="D583" i="32" s="1"/>
  <c r="C772" i="32"/>
  <c r="D772" i="32" s="1"/>
  <c r="C457" i="32"/>
  <c r="D457" i="32" s="1"/>
  <c r="N12" i="32"/>
  <c r="C864" i="32"/>
  <c r="D864" i="32" s="1"/>
  <c r="C803" i="32"/>
  <c r="D803" i="32" s="1"/>
  <c r="C739" i="32"/>
  <c r="D739" i="32" s="1"/>
  <c r="C892" i="32"/>
  <c r="D892" i="32" s="1"/>
  <c r="C809" i="32"/>
  <c r="D809" i="32" s="1"/>
  <c r="C734" i="32"/>
  <c r="D734" i="32" s="1"/>
  <c r="C695" i="32"/>
  <c r="D695" i="32" s="1"/>
  <c r="C659" i="32"/>
  <c r="D659" i="32" s="1"/>
  <c r="C624" i="32"/>
  <c r="D624" i="32" s="1"/>
  <c r="C601" i="32"/>
  <c r="D601" i="32" s="1"/>
  <c r="C582" i="32"/>
  <c r="D582" i="32" s="1"/>
  <c r="C561" i="32"/>
  <c r="D561" i="32" s="1"/>
  <c r="C537" i="32"/>
  <c r="D537" i="32" s="1"/>
  <c r="C518" i="32"/>
  <c r="D518" i="32" s="1"/>
  <c r="C497" i="32"/>
  <c r="D497" i="32" s="1"/>
  <c r="C473" i="32"/>
  <c r="D473" i="32" s="1"/>
  <c r="C454" i="32"/>
  <c r="D454" i="32" s="1"/>
  <c r="C434" i="32"/>
  <c r="D434" i="32" s="1"/>
  <c r="C408" i="32"/>
  <c r="D408" i="32" s="1"/>
  <c r="C868" i="32"/>
  <c r="D868" i="32" s="1"/>
  <c r="C815" i="32"/>
  <c r="D815" i="32" s="1"/>
  <c r="C782" i="32"/>
  <c r="D782" i="32" s="1"/>
  <c r="C725" i="32"/>
  <c r="D725" i="32" s="1"/>
  <c r="C697" i="32"/>
  <c r="D697" i="32" s="1"/>
  <c r="C649" i="32"/>
  <c r="D649" i="32" s="1"/>
  <c r="C625" i="32"/>
  <c r="D625" i="32" s="1"/>
  <c r="C600" i="32"/>
  <c r="D600" i="32" s="1"/>
  <c r="C568" i="32"/>
  <c r="D568" i="32" s="1"/>
  <c r="C867" i="32"/>
  <c r="D867" i="32" s="1"/>
  <c r="C835" i="32"/>
  <c r="D835" i="32" s="1"/>
  <c r="C757" i="32"/>
  <c r="D757" i="32" s="1"/>
  <c r="C729" i="32"/>
  <c r="D729" i="32" s="1"/>
  <c r="C705" i="32"/>
  <c r="D705" i="32" s="1"/>
  <c r="C676" i="32"/>
  <c r="D676" i="32" s="1"/>
  <c r="C642" i="32"/>
  <c r="D642" i="32" s="1"/>
  <c r="C627" i="32"/>
  <c r="D627" i="32" s="1"/>
  <c r="C592" i="32"/>
  <c r="D592" i="32" s="1"/>
  <c r="C882" i="32"/>
  <c r="D882" i="32" s="1"/>
  <c r="C850" i="32"/>
  <c r="D850" i="32" s="1"/>
  <c r="C826" i="32"/>
  <c r="D826" i="32" s="1"/>
  <c r="C789" i="32"/>
  <c r="D789" i="32" s="1"/>
  <c r="C761" i="32"/>
  <c r="D761" i="32" s="1"/>
  <c r="C732" i="32"/>
  <c r="D732" i="32" s="1"/>
  <c r="C678" i="32"/>
  <c r="D678" i="32" s="1"/>
  <c r="C660" i="32"/>
  <c r="D660" i="32" s="1"/>
  <c r="C632" i="32"/>
  <c r="D632" i="32" s="1"/>
  <c r="C613" i="32"/>
  <c r="D613" i="32" s="1"/>
  <c r="C584" i="32"/>
  <c r="D584" i="32" s="1"/>
  <c r="C881" i="32"/>
  <c r="D881" i="32" s="1"/>
  <c r="C836" i="32"/>
  <c r="D836" i="32" s="1"/>
  <c r="C797" i="32"/>
  <c r="D797" i="32" s="1"/>
  <c r="C774" i="32"/>
  <c r="D774" i="32" s="1"/>
  <c r="C750" i="32"/>
  <c r="D750" i="32" s="1"/>
  <c r="C703" i="32"/>
  <c r="D703" i="32" s="1"/>
  <c r="C681" i="32"/>
  <c r="D681" i="32" s="1"/>
  <c r="C656" i="32"/>
  <c r="D656" i="32" s="1"/>
  <c r="C641" i="32"/>
  <c r="D641" i="32" s="1"/>
  <c r="C608" i="32"/>
  <c r="D608" i="32" s="1"/>
  <c r="C587" i="32"/>
  <c r="D587" i="32" s="1"/>
  <c r="C562" i="32"/>
  <c r="D562" i="32" s="1"/>
  <c r="C544" i="32"/>
  <c r="D544" i="32" s="1"/>
  <c r="C523" i="32"/>
  <c r="D523" i="32" s="1"/>
  <c r="C498" i="32"/>
  <c r="D498" i="32" s="1"/>
  <c r="C480" i="32"/>
  <c r="D480" i="32" s="1"/>
  <c r="C459" i="32"/>
  <c r="D459" i="32" s="1"/>
  <c r="C441" i="32"/>
  <c r="D441" i="32" s="1"/>
  <c r="C411" i="32"/>
  <c r="D411" i="32" s="1"/>
  <c r="C394" i="32"/>
  <c r="D394" i="32" s="1"/>
  <c r="C378" i="32"/>
  <c r="D378" i="32" s="1"/>
  <c r="C361" i="32"/>
  <c r="D361" i="32" s="1"/>
  <c r="C345" i="32"/>
  <c r="D345" i="32" s="1"/>
  <c r="C329" i="32"/>
  <c r="D329" i="32" s="1"/>
  <c r="C313" i="32"/>
  <c r="D313" i="32" s="1"/>
  <c r="C297" i="32"/>
  <c r="D297" i="32" s="1"/>
  <c r="C281" i="32"/>
  <c r="D281" i="32" s="1"/>
  <c r="C265" i="32"/>
  <c r="D265" i="32" s="1"/>
  <c r="C249" i="32"/>
  <c r="D249" i="32" s="1"/>
  <c r="C233" i="32"/>
  <c r="D233" i="32" s="1"/>
  <c r="C220" i="32"/>
  <c r="D220" i="32" s="1"/>
  <c r="C204" i="32"/>
  <c r="D204" i="32" s="1"/>
  <c r="C189" i="32"/>
  <c r="D189" i="32" s="1"/>
  <c r="C173" i="32"/>
  <c r="D173" i="32" s="1"/>
  <c r="C157" i="32"/>
  <c r="D157" i="32" s="1"/>
  <c r="C141" i="32"/>
  <c r="D141" i="32" s="1"/>
  <c r="C125" i="32"/>
  <c r="D125" i="32" s="1"/>
  <c r="F12" i="32"/>
  <c r="C49" i="32"/>
  <c r="D49" i="32" s="1"/>
  <c r="C72" i="32"/>
  <c r="D72" i="32" s="1"/>
  <c r="C100" i="32"/>
  <c r="D100" i="32" s="1"/>
  <c r="C139" i="32"/>
  <c r="D139" i="32" s="1"/>
  <c r="C163" i="32"/>
  <c r="D163" i="32" s="1"/>
  <c r="C188" i="32"/>
  <c r="D188" i="32" s="1"/>
  <c r="C50" i="32"/>
  <c r="D50" i="32" s="1"/>
  <c r="C83" i="32"/>
  <c r="D83" i="32" s="1"/>
  <c r="C107" i="32"/>
  <c r="D107" i="32" s="1"/>
  <c r="C131" i="32"/>
  <c r="D131" i="32" s="1"/>
  <c r="C150" i="32"/>
  <c r="D150" i="32" s="1"/>
  <c r="C174" i="32"/>
  <c r="D174" i="32" s="1"/>
  <c r="C60" i="32"/>
  <c r="D60" i="32" s="1"/>
  <c r="C84" i="32"/>
  <c r="D84" i="32" s="1"/>
  <c r="C103" i="32"/>
  <c r="D103" i="32" s="1"/>
  <c r="C127" i="32"/>
  <c r="D127" i="32" s="1"/>
  <c r="C156" i="32"/>
  <c r="D156" i="32" s="1"/>
  <c r="C47" i="32"/>
  <c r="D47" i="32" s="1"/>
  <c r="C67" i="32"/>
  <c r="D67" i="32" s="1"/>
  <c r="C90" i="32"/>
  <c r="D90" i="32" s="1"/>
  <c r="C114" i="32"/>
  <c r="D114" i="32" s="1"/>
  <c r="C161" i="32"/>
  <c r="D161" i="32" s="1"/>
  <c r="C48" i="32"/>
  <c r="D48" i="32" s="1"/>
  <c r="C70" i="32"/>
  <c r="D70" i="32" s="1"/>
  <c r="C87" i="32"/>
  <c r="D87" i="32" s="1"/>
  <c r="C105" i="32"/>
  <c r="D105" i="32" s="1"/>
  <c r="C123" i="32"/>
  <c r="D123" i="32" s="1"/>
  <c r="C148" i="32"/>
  <c r="D148" i="32" s="1"/>
  <c r="C166" i="32"/>
  <c r="D166" i="32" s="1"/>
  <c r="C187" i="32"/>
  <c r="D187" i="32" s="1"/>
  <c r="C219" i="32"/>
  <c r="D219" i="32" s="1"/>
  <c r="C250" i="32"/>
  <c r="D250" i="32" s="1"/>
  <c r="C267" i="32"/>
  <c r="D267" i="32" s="1"/>
  <c r="C284" i="32"/>
  <c r="D284" i="32" s="1"/>
  <c r="C314" i="32"/>
  <c r="D314" i="32" s="1"/>
  <c r="C331" i="32"/>
  <c r="D331" i="32" s="1"/>
  <c r="C348" i="32"/>
  <c r="D348" i="32" s="1"/>
  <c r="C379" i="32"/>
  <c r="D379" i="32" s="1"/>
  <c r="C409" i="32"/>
  <c r="D409" i="32" s="1"/>
  <c r="C438" i="32"/>
  <c r="D438" i="32" s="1"/>
  <c r="C476" i="32"/>
  <c r="D476" i="32" s="1"/>
  <c r="C514" i="32"/>
  <c r="D514" i="32" s="1"/>
  <c r="C533" i="32"/>
  <c r="D533" i="32" s="1"/>
  <c r="C552" i="32"/>
  <c r="D552" i="32" s="1"/>
  <c r="C195" i="32"/>
  <c r="D195" i="32" s="1"/>
  <c r="C212" i="32"/>
  <c r="D212" i="32" s="1"/>
  <c r="C229" i="32"/>
  <c r="D229" i="32" s="1"/>
  <c r="C247" i="32"/>
  <c r="D247" i="32" s="1"/>
  <c r="C264" i="32"/>
  <c r="D264" i="32" s="1"/>
  <c r="C293" i="32"/>
  <c r="D293" i="32" s="1"/>
  <c r="C311" i="32"/>
  <c r="D311" i="32" s="1"/>
  <c r="C328" i="32"/>
  <c r="D328" i="32" s="1"/>
  <c r="C357" i="32"/>
  <c r="D357" i="32" s="1"/>
  <c r="C388" i="32"/>
  <c r="D388" i="32" s="1"/>
  <c r="C405" i="32"/>
  <c r="D405" i="32" s="1"/>
  <c r="C427" i="32"/>
  <c r="D427" i="32" s="1"/>
  <c r="C458" i="32"/>
  <c r="D458" i="32" s="1"/>
  <c r="C487" i="32"/>
  <c r="D487" i="32" s="1"/>
  <c r="C506" i="32"/>
  <c r="D506" i="32" s="1"/>
  <c r="C525" i="32"/>
  <c r="D525" i="32" s="1"/>
  <c r="C563" i="32"/>
  <c r="D563" i="32" s="1"/>
  <c r="C205" i="32"/>
  <c r="D205" i="32" s="1"/>
  <c r="C222" i="32"/>
  <c r="D222" i="32" s="1"/>
  <c r="C239" i="32"/>
  <c r="D239" i="32" s="1"/>
  <c r="C269" i="32"/>
  <c r="D269" i="32" s="1"/>
  <c r="C286" i="32"/>
  <c r="D286" i="32" s="1"/>
  <c r="C303" i="32"/>
  <c r="D303" i="32" s="1"/>
  <c r="C333" i="32"/>
  <c r="D333" i="32" s="1"/>
  <c r="C350" i="32"/>
  <c r="D350" i="32" s="1"/>
  <c r="C367" i="32"/>
  <c r="D367" i="32" s="1"/>
  <c r="C385" i="32"/>
  <c r="D385" i="32" s="1"/>
  <c r="C402" i="32"/>
  <c r="D402" i="32" s="1"/>
  <c r="C423" i="32"/>
  <c r="D423" i="32" s="1"/>
  <c r="C455" i="32"/>
  <c r="D455" i="32" s="1"/>
  <c r="C474" i="32"/>
  <c r="D474" i="32" s="1"/>
  <c r="C493" i="32"/>
  <c r="D493" i="32" s="1"/>
  <c r="C531" i="32"/>
  <c r="D531" i="32" s="1"/>
  <c r="C175" i="32"/>
  <c r="D175" i="32" s="1"/>
  <c r="C193" i="32"/>
  <c r="D193" i="32" s="1"/>
  <c r="C210" i="32"/>
  <c r="D210" i="32" s="1"/>
  <c r="C236" i="32"/>
  <c r="D236" i="32" s="1"/>
  <c r="C266" i="32"/>
  <c r="D266" i="32" s="1"/>
  <c r="C283" i="32"/>
  <c r="D283" i="32" s="1"/>
  <c r="C300" i="32"/>
  <c r="D300" i="32" s="1"/>
  <c r="C330" i="32"/>
  <c r="D330" i="32" s="1"/>
  <c r="C347" i="32"/>
  <c r="D347" i="32" s="1"/>
  <c r="C364" i="32"/>
  <c r="D364" i="32" s="1"/>
  <c r="C386" i="32"/>
  <c r="D386" i="32" s="1"/>
  <c r="C403" i="32"/>
  <c r="D403" i="32" s="1"/>
  <c r="C430" i="32"/>
  <c r="D430" i="32" s="1"/>
  <c r="C456" i="32"/>
  <c r="D456" i="32" s="1"/>
  <c r="C485" i="32"/>
  <c r="D485" i="32" s="1"/>
  <c r="C532" i="32"/>
  <c r="D532" i="32" s="1"/>
  <c r="C556" i="32"/>
  <c r="D556" i="32" s="1"/>
  <c r="C42" i="32"/>
  <c r="D42" i="32" s="1"/>
  <c r="C69" i="32"/>
  <c r="D69" i="32" s="1"/>
  <c r="C101" i="32"/>
  <c r="D101" i="32" s="1"/>
  <c r="C120" i="32"/>
  <c r="D120" i="32" s="1"/>
  <c r="C144" i="32"/>
  <c r="D144" i="32" s="1"/>
  <c r="C165" i="32"/>
  <c r="D165" i="32" s="1"/>
  <c r="C184" i="32"/>
  <c r="D184" i="32" s="1"/>
  <c r="C207" i="32"/>
  <c r="D207" i="32" s="1"/>
  <c r="C227" i="32"/>
  <c r="D227" i="32" s="1"/>
  <c r="C246" i="32"/>
  <c r="D246" i="32" s="1"/>
  <c r="C272" i="32"/>
  <c r="D272" i="32" s="1"/>
  <c r="C291" i="32"/>
  <c r="D291" i="32" s="1"/>
  <c r="C310" i="32"/>
  <c r="D310" i="32" s="1"/>
  <c r="C336" i="32"/>
  <c r="D336" i="32" s="1"/>
  <c r="C355" i="32"/>
  <c r="D355" i="32" s="1"/>
  <c r="C375" i="32"/>
  <c r="D375" i="32" s="1"/>
  <c r="C397" i="32"/>
  <c r="D397" i="32" s="1"/>
  <c r="C432" i="32"/>
  <c r="D432" i="32" s="1"/>
  <c r="C452" i="32"/>
  <c r="D452" i="32" s="1"/>
  <c r="C484" i="32"/>
  <c r="D484" i="32" s="1"/>
  <c r="C512" i="32"/>
  <c r="D512" i="32" s="1"/>
  <c r="C541" i="32"/>
  <c r="D541" i="32" s="1"/>
  <c r="C573" i="32"/>
  <c r="D573" i="32" s="1"/>
  <c r="C594" i="32"/>
  <c r="D594" i="32" s="1"/>
  <c r="C628" i="32"/>
  <c r="D628" i="32" s="1"/>
  <c r="C662" i="32"/>
  <c r="D662" i="32" s="1"/>
  <c r="C689" i="32"/>
  <c r="D689" i="32" s="1"/>
  <c r="C740" i="32"/>
  <c r="D740" i="32" s="1"/>
  <c r="C778" i="32"/>
  <c r="D778" i="32" s="1"/>
  <c r="C807" i="32"/>
  <c r="D807" i="32" s="1"/>
  <c r="C877" i="32"/>
  <c r="D877" i="32" s="1"/>
  <c r="C588" i="32"/>
  <c r="D588" i="32" s="1"/>
  <c r="C623" i="32"/>
  <c r="D623" i="32" s="1"/>
  <c r="C651" i="32"/>
  <c r="D651" i="32" s="1"/>
  <c r="C694" i="32"/>
  <c r="D694" i="32" s="1"/>
  <c r="C746" i="32"/>
  <c r="D746" i="32" s="1"/>
  <c r="C785" i="32"/>
  <c r="D785" i="32" s="1"/>
  <c r="C833" i="32"/>
  <c r="D833" i="32" s="1"/>
  <c r="C858" i="32"/>
  <c r="D858" i="32" s="1"/>
  <c r="C589" i="32"/>
  <c r="D589" i="32" s="1"/>
  <c r="C630" i="32"/>
  <c r="D630" i="32" s="1"/>
  <c r="C667" i="32"/>
  <c r="D667" i="32" s="1"/>
  <c r="C690" i="32"/>
  <c r="D690" i="32" s="1"/>
  <c r="C733" i="32"/>
  <c r="D733" i="32" s="1"/>
  <c r="C790" i="32"/>
  <c r="D790" i="32" s="1"/>
  <c r="C863" i="32"/>
  <c r="D863" i="32" s="1"/>
  <c r="C579" i="32"/>
  <c r="D579" i="32" s="1"/>
  <c r="C611" i="32"/>
  <c r="D611" i="32" s="1"/>
  <c r="C646" i="32"/>
  <c r="D646" i="32" s="1"/>
  <c r="C701" i="32"/>
  <c r="D701" i="32" s="1"/>
  <c r="C758" i="32"/>
  <c r="D758" i="32" s="1"/>
  <c r="C806" i="32"/>
  <c r="D806" i="32" s="1"/>
  <c r="C872" i="32"/>
  <c r="D872" i="32" s="1"/>
  <c r="C421" i="32"/>
  <c r="D421" i="32" s="1"/>
  <c r="C449" i="32"/>
  <c r="D449" i="32" s="1"/>
  <c r="C481" i="32"/>
  <c r="D481" i="32" s="1"/>
  <c r="C505" i="32"/>
  <c r="D505" i="32" s="1"/>
  <c r="C534" i="32"/>
  <c r="D534" i="32" s="1"/>
  <c r="C566" i="32"/>
  <c r="D566" i="32" s="1"/>
  <c r="C593" i="32"/>
  <c r="D593" i="32" s="1"/>
  <c r="C617" i="32"/>
  <c r="D617" i="32" s="1"/>
  <c r="C668" i="32"/>
  <c r="D668" i="32" s="1"/>
  <c r="C713" i="32"/>
  <c r="D713" i="32" s="1"/>
  <c r="C791" i="32"/>
  <c r="D791" i="32" s="1"/>
  <c r="C691" i="32"/>
  <c r="D691" i="32" s="1"/>
  <c r="C771" i="32"/>
  <c r="D771" i="32" s="1"/>
  <c r="C848" i="32"/>
  <c r="D848" i="32" s="1"/>
  <c r="C598" i="32"/>
  <c r="D598" i="32" s="1"/>
  <c r="C631" i="32"/>
  <c r="D631" i="32" s="1"/>
  <c r="C675" i="32"/>
  <c r="D675" i="32" s="1"/>
  <c r="C727" i="32"/>
  <c r="D727" i="32" s="1"/>
  <c r="C828" i="32"/>
  <c r="D828" i="32" s="1"/>
  <c r="C707" i="32"/>
  <c r="D707" i="32" s="1"/>
  <c r="C787" i="32"/>
  <c r="D787" i="32" s="1"/>
  <c r="C880" i="32"/>
  <c r="D880" i="32" s="1"/>
  <c r="C259" i="32"/>
  <c r="D259" i="32" s="1"/>
  <c r="C278" i="32"/>
  <c r="D278" i="32" s="1"/>
  <c r="C304" i="32"/>
  <c r="D304" i="32" s="1"/>
  <c r="C323" i="32"/>
  <c r="D323" i="32" s="1"/>
  <c r="C342" i="32"/>
  <c r="D342" i="32" s="1"/>
  <c r="C368" i="32"/>
  <c r="D368" i="32" s="1"/>
  <c r="C384" i="32"/>
  <c r="D384" i="32" s="1"/>
  <c r="C407" i="32"/>
  <c r="D407" i="32" s="1"/>
  <c r="C445" i="32"/>
  <c r="D445" i="32" s="1"/>
  <c r="C466" i="32"/>
  <c r="D466" i="32" s="1"/>
  <c r="C495" i="32"/>
  <c r="D495" i="32" s="1"/>
  <c r="C527" i="32"/>
  <c r="D527" i="32" s="1"/>
  <c r="C555" i="32"/>
  <c r="D555" i="32" s="1"/>
  <c r="C580" i="32"/>
  <c r="D580" i="32" s="1"/>
  <c r="C612" i="32"/>
  <c r="D612" i="32" s="1"/>
  <c r="C650" i="32"/>
  <c r="D650" i="32" s="1"/>
  <c r="C674" i="32"/>
  <c r="D674" i="32" s="1"/>
  <c r="C717" i="32"/>
  <c r="D717" i="32" s="1"/>
  <c r="C764" i="32"/>
  <c r="D764" i="32" s="1"/>
  <c r="C788" i="32"/>
  <c r="D788" i="32" s="1"/>
  <c r="C853" i="32"/>
  <c r="D853" i="32" s="1"/>
  <c r="C893" i="32"/>
  <c r="D893" i="32" s="1"/>
  <c r="C602" i="32"/>
  <c r="D602" i="32" s="1"/>
  <c r="C644" i="32"/>
  <c r="D644" i="32" s="1"/>
  <c r="C666" i="32"/>
  <c r="D666" i="32" s="1"/>
  <c r="C722" i="32"/>
  <c r="D722" i="32" s="1"/>
  <c r="C765" i="32"/>
  <c r="D765" i="32" s="1"/>
  <c r="C817" i="32"/>
  <c r="D817" i="32" s="1"/>
  <c r="C842" i="32"/>
  <c r="D842" i="32" s="1"/>
  <c r="C571" i="32"/>
  <c r="D571" i="32" s="1"/>
  <c r="C607" i="32"/>
  <c r="D607" i="32" s="1"/>
  <c r="C639" i="32"/>
  <c r="D639" i="32" s="1"/>
  <c r="C683" i="32"/>
  <c r="D683" i="32" s="1"/>
  <c r="C714" i="32"/>
  <c r="D714" i="32" s="1"/>
  <c r="C753" i="32"/>
  <c r="D753" i="32" s="1"/>
  <c r="C847" i="32"/>
  <c r="D847" i="32" s="1"/>
  <c r="C891" i="32"/>
  <c r="D891" i="32" s="1"/>
  <c r="C586" i="32"/>
  <c r="D586" i="32" s="1"/>
  <c r="C634" i="32"/>
  <c r="D634" i="32" s="1"/>
  <c r="C680" i="32"/>
  <c r="D680" i="32" s="1"/>
  <c r="C721" i="32"/>
  <c r="D721" i="32" s="1"/>
  <c r="C796" i="32"/>
  <c r="D796" i="32" s="1"/>
  <c r="C844" i="32"/>
  <c r="D844" i="32" s="1"/>
  <c r="C888" i="32"/>
  <c r="D888" i="32" s="1"/>
  <c r="C437" i="32"/>
  <c r="D437" i="32" s="1"/>
  <c r="C465" i="32"/>
  <c r="D465" i="32" s="1"/>
  <c r="C489" i="32"/>
  <c r="D489" i="32" s="1"/>
  <c r="C521" i="32"/>
  <c r="D521" i="32" s="1"/>
  <c r="C550" i="32"/>
  <c r="D550" i="32" s="1"/>
  <c r="C577" i="32"/>
  <c r="D577" i="32" s="1"/>
  <c r="C609" i="32"/>
  <c r="D609" i="32" s="1"/>
  <c r="C640" i="32"/>
  <c r="D640" i="32" s="1"/>
  <c r="C682" i="32"/>
  <c r="D682" i="32" s="1"/>
  <c r="C745" i="32"/>
  <c r="D745" i="32" s="1"/>
  <c r="C840" i="32"/>
  <c r="D840" i="32" s="1"/>
  <c r="C723" i="32"/>
  <c r="D723" i="32" s="1"/>
  <c r="C816" i="32"/>
  <c r="D816" i="32" s="1"/>
  <c r="C896" i="32"/>
  <c r="D896" i="32" s="1"/>
  <c r="C262" i="32"/>
  <c r="D262" i="32" s="1"/>
  <c r="C288" i="32"/>
  <c r="D288" i="32" s="1"/>
  <c r="C307" i="32"/>
  <c r="D307" i="32" s="1"/>
  <c r="C326" i="32"/>
  <c r="D326" i="32" s="1"/>
  <c r="C352" i="32"/>
  <c r="D352" i="32" s="1"/>
  <c r="C371" i="32"/>
  <c r="D371" i="32" s="1"/>
  <c r="C391" i="32"/>
  <c r="D391" i="32" s="1"/>
  <c r="C428" i="32"/>
  <c r="D428" i="32" s="1"/>
  <c r="C448" i="32"/>
  <c r="D448" i="32" s="1"/>
  <c r="C477" i="32"/>
  <c r="D477" i="32" s="1"/>
  <c r="C509" i="32"/>
  <c r="D509" i="32" s="1"/>
  <c r="C530" i="32"/>
  <c r="D530" i="32" s="1"/>
  <c r="C559" i="32"/>
  <c r="D559" i="32" s="1"/>
  <c r="C591" i="32"/>
  <c r="D591" i="32" s="1"/>
  <c r="C619" i="32"/>
  <c r="D619" i="32" s="1"/>
  <c r="C653" i="32"/>
  <c r="D653" i="32" s="1"/>
  <c r="C684" i="32"/>
  <c r="D684" i="32" s="1"/>
  <c r="C726" i="32"/>
  <c r="D726" i="32" s="1"/>
  <c r="C769" i="32"/>
  <c r="D769" i="32" s="1"/>
  <c r="C802" i="32"/>
  <c r="D802" i="32" s="1"/>
  <c r="C869" i="32"/>
  <c r="D869" i="32" s="1"/>
  <c r="C897" i="32"/>
  <c r="D897" i="32" s="1"/>
  <c r="C616" i="32"/>
  <c r="D616" i="32" s="1"/>
  <c r="C648" i="32"/>
  <c r="D648" i="32" s="1"/>
  <c r="C672" i="32"/>
  <c r="D672" i="32" s="1"/>
  <c r="C742" i="32"/>
  <c r="D742" i="32" s="1"/>
  <c r="C770" i="32"/>
  <c r="D770" i="32" s="1"/>
  <c r="C821" i="32"/>
  <c r="D821" i="32" s="1"/>
  <c r="C854" i="32"/>
  <c r="D854" i="32" s="1"/>
  <c r="C578" i="32"/>
  <c r="D578" i="32" s="1"/>
  <c r="C610" i="32"/>
  <c r="D610" i="32" s="1"/>
  <c r="C655" i="32"/>
  <c r="D655" i="32" s="1"/>
  <c r="C686" i="32"/>
  <c r="D686" i="32" s="1"/>
  <c r="C724" i="32"/>
  <c r="D724" i="32" s="1"/>
  <c r="C781" i="32"/>
  <c r="D781" i="32" s="1"/>
  <c r="C851" i="32"/>
  <c r="D851" i="32" s="1"/>
  <c r="C565" i="32"/>
  <c r="D565" i="32" s="1"/>
  <c r="C604" i="32"/>
  <c r="D604" i="32" s="1"/>
  <c r="C643" i="32"/>
  <c r="D643" i="32" s="1"/>
  <c r="C687" i="32"/>
  <c r="D687" i="32" s="1"/>
  <c r="C735" i="32"/>
  <c r="D735" i="32" s="1"/>
  <c r="C801" i="32"/>
  <c r="D801" i="32" s="1"/>
  <c r="C860" i="32"/>
  <c r="D860" i="32" s="1"/>
  <c r="C418" i="32"/>
  <c r="D418" i="32" s="1"/>
  <c r="C440" i="32"/>
  <c r="D440" i="32" s="1"/>
  <c r="C470" i="32"/>
  <c r="D470" i="32" s="1"/>
  <c r="C502" i="32"/>
  <c r="D502" i="32" s="1"/>
  <c r="C529" i="32"/>
  <c r="D529" i="32" s="1"/>
  <c r="C553" i="32"/>
  <c r="D553" i="32" s="1"/>
  <c r="C585" i="32"/>
  <c r="D585" i="32" s="1"/>
  <c r="C614" i="32"/>
  <c r="D614" i="32" s="1"/>
  <c r="C652" i="32"/>
  <c r="D652" i="32" s="1"/>
  <c r="C702" i="32"/>
  <c r="D702" i="32" s="1"/>
  <c r="C766" i="32"/>
  <c r="D766" i="32" s="1"/>
  <c r="C861" i="32"/>
  <c r="D861" i="32" s="1"/>
  <c r="C755" i="32"/>
  <c r="D755" i="32" s="1"/>
  <c r="C832" i="32"/>
  <c r="D832" i="32" s="1"/>
  <c r="C793" i="32"/>
  <c r="D793" i="32" s="1"/>
  <c r="C820" i="32"/>
  <c r="D820" i="32" s="1"/>
  <c r="C865" i="32"/>
  <c r="D865" i="32" s="1"/>
  <c r="C885" i="32"/>
  <c r="D885" i="32" s="1"/>
  <c r="C581" i="32"/>
  <c r="D581" i="32" s="1"/>
  <c r="C599" i="32"/>
  <c r="D599" i="32" s="1"/>
  <c r="C620" i="32"/>
  <c r="D620" i="32" s="1"/>
  <c r="C635" i="32"/>
  <c r="D635" i="32" s="1"/>
  <c r="C657" i="32"/>
  <c r="D657" i="32" s="1"/>
  <c r="C669" i="32"/>
  <c r="D669" i="32" s="1"/>
  <c r="C708" i="32"/>
  <c r="D708" i="32" s="1"/>
  <c r="C737" i="32"/>
  <c r="D737" i="32" s="1"/>
  <c r="C756" i="32"/>
  <c r="D756" i="32" s="1"/>
  <c r="C775" i="32"/>
  <c r="D775" i="32" s="1"/>
  <c r="C813" i="32"/>
  <c r="D813" i="32" s="1"/>
  <c r="C829" i="32"/>
  <c r="D829" i="32" s="1"/>
  <c r="C845" i="32"/>
  <c r="D845" i="32" s="1"/>
  <c r="C866" i="32"/>
  <c r="D866" i="32" s="1"/>
  <c r="C575" i="32"/>
  <c r="D575" i="32" s="1"/>
  <c r="C596" i="32"/>
  <c r="D596" i="32" s="1"/>
  <c r="C621" i="32"/>
  <c r="D621" i="32" s="1"/>
  <c r="C636" i="32"/>
  <c r="D636" i="32" s="1"/>
  <c r="C664" i="32"/>
  <c r="D664" i="32" s="1"/>
  <c r="C679" i="32"/>
  <c r="D679" i="32" s="1"/>
  <c r="C700" i="32"/>
  <c r="D700" i="32" s="1"/>
  <c r="C719" i="32"/>
  <c r="D719" i="32" s="1"/>
  <c r="C738" i="32"/>
  <c r="D738" i="32" s="1"/>
  <c r="C767" i="32"/>
  <c r="D767" i="32" s="1"/>
  <c r="C818" i="32"/>
  <c r="D818" i="32" s="1"/>
  <c r="C859" i="32"/>
  <c r="D859" i="32" s="1"/>
  <c r="C879" i="32"/>
  <c r="D879" i="32" s="1"/>
  <c r="C572" i="32"/>
  <c r="D572" i="32" s="1"/>
  <c r="C597" i="32"/>
  <c r="D597" i="32" s="1"/>
  <c r="C615" i="32"/>
  <c r="D615" i="32" s="1"/>
  <c r="C637" i="32"/>
  <c r="D637" i="32" s="1"/>
  <c r="C658" i="32"/>
  <c r="D658" i="32" s="1"/>
  <c r="C692" i="32"/>
  <c r="D692" i="32" s="1"/>
  <c r="C711" i="32"/>
  <c r="D711" i="32" s="1"/>
  <c r="C749" i="32"/>
  <c r="D749" i="32" s="1"/>
  <c r="C786" i="32"/>
  <c r="D786" i="32" s="1"/>
  <c r="C810" i="32"/>
  <c r="D810" i="32" s="1"/>
  <c r="C856" i="32"/>
  <c r="D856" i="32" s="1"/>
  <c r="C876" i="32"/>
  <c r="D876" i="32" s="1"/>
  <c r="C415" i="32"/>
  <c r="D415" i="32" s="1"/>
  <c r="C431" i="32"/>
  <c r="D431" i="32" s="1"/>
  <c r="C446" i="32"/>
  <c r="D446" i="32" s="1"/>
  <c r="C462" i="32"/>
  <c r="D462" i="32" s="1"/>
  <c r="C478" i="32"/>
  <c r="D478" i="32" s="1"/>
  <c r="C494" i="32"/>
  <c r="D494" i="32" s="1"/>
  <c r="C510" i="32"/>
  <c r="D510" i="32" s="1"/>
  <c r="C526" i="32"/>
  <c r="D526" i="32" s="1"/>
  <c r="C542" i="32"/>
  <c r="D542" i="32" s="1"/>
  <c r="C558" i="32"/>
  <c r="D558" i="32" s="1"/>
  <c r="C574" i="32"/>
  <c r="D574" i="32" s="1"/>
  <c r="C590" i="32"/>
  <c r="D590" i="32" s="1"/>
  <c r="C606" i="32"/>
  <c r="D606" i="32" s="1"/>
  <c r="C622" i="32"/>
  <c r="D622" i="32" s="1"/>
  <c r="C638" i="32"/>
  <c r="D638" i="32" s="1"/>
  <c r="C654" i="32"/>
  <c r="D654" i="32" s="1"/>
  <c r="C670" i="32"/>
  <c r="D670" i="32" s="1"/>
  <c r="C685" i="32"/>
  <c r="D685" i="32" s="1"/>
  <c r="C709" i="32"/>
  <c r="D709" i="32" s="1"/>
  <c r="C730" i="32"/>
  <c r="D730" i="32" s="1"/>
  <c r="C748" i="32"/>
  <c r="D748" i="32" s="1"/>
  <c r="C773" i="32"/>
  <c r="D773" i="32" s="1"/>
  <c r="C794" i="32"/>
  <c r="D794" i="32" s="1"/>
  <c r="C812" i="32"/>
  <c r="D812" i="32" s="1"/>
  <c r="C831" i="32"/>
  <c r="D831" i="32" s="1"/>
  <c r="C843" i="32"/>
  <c r="D843" i="32" s="1"/>
  <c r="C874" i="32"/>
  <c r="D874" i="32" s="1"/>
  <c r="C895" i="32"/>
  <c r="D895" i="32" s="1"/>
  <c r="C696" i="32"/>
  <c r="D696" i="32" s="1"/>
  <c r="C712" i="32"/>
  <c r="D712" i="32" s="1"/>
  <c r="C728" i="32"/>
  <c r="D728" i="32" s="1"/>
  <c r="C744" i="32"/>
  <c r="D744" i="32" s="1"/>
  <c r="C760" i="32"/>
  <c r="D760" i="32" s="1"/>
  <c r="C776" i="32"/>
  <c r="D776" i="32" s="1"/>
  <c r="C792" i="32"/>
  <c r="D792" i="32" s="1"/>
  <c r="C808" i="32"/>
  <c r="D808" i="32" s="1"/>
  <c r="C823" i="32"/>
  <c r="D823" i="32" s="1"/>
  <c r="C839" i="32"/>
  <c r="D839" i="32" s="1"/>
  <c r="C855" i="32"/>
  <c r="D855" i="32" s="1"/>
  <c r="C871" i="32"/>
  <c r="D871" i="32" s="1"/>
  <c r="C887" i="32"/>
  <c r="D887" i="32" s="1"/>
  <c r="L12" i="32"/>
  <c r="C759" i="32"/>
  <c r="D759" i="32" s="1"/>
  <c r="C777" i="32"/>
  <c r="D777" i="32" s="1"/>
  <c r="C798" i="32"/>
  <c r="D798" i="32" s="1"/>
  <c r="C819" i="32"/>
  <c r="D819" i="32" s="1"/>
  <c r="C834" i="32"/>
  <c r="D834" i="32" s="1"/>
  <c r="C849" i="32"/>
  <c r="D849" i="32" s="1"/>
  <c r="C883" i="32"/>
  <c r="D883" i="32" s="1"/>
  <c r="C898" i="32"/>
  <c r="D898" i="32" s="1"/>
  <c r="C699" i="32"/>
  <c r="D699" i="32" s="1"/>
  <c r="C715" i="32"/>
  <c r="D715" i="32" s="1"/>
  <c r="C731" i="32"/>
  <c r="D731" i="32" s="1"/>
  <c r="C747" i="32"/>
  <c r="D747" i="32" s="1"/>
  <c r="C763" i="32"/>
  <c r="D763" i="32" s="1"/>
  <c r="C779" i="32"/>
  <c r="D779" i="32" s="1"/>
  <c r="C795" i="32"/>
  <c r="D795" i="32" s="1"/>
  <c r="C811" i="32"/>
  <c r="D811" i="32" s="1"/>
  <c r="C825" i="32"/>
  <c r="D825" i="32" s="1"/>
  <c r="C841" i="32"/>
  <c r="D841" i="32" s="1"/>
  <c r="C857" i="32"/>
  <c r="D857" i="32" s="1"/>
  <c r="C873" i="32"/>
  <c r="D873" i="32" s="1"/>
  <c r="C889" i="32"/>
  <c r="D889" i="32" s="1"/>
  <c r="A32" i="32"/>
  <c r="A35" i="32" s="1"/>
  <c r="A36" i="32" s="1"/>
  <c r="C629" i="32"/>
  <c r="D629" i="32" s="1"/>
  <c r="C645" i="32"/>
  <c r="D645" i="32" s="1"/>
  <c r="C661" i="32"/>
  <c r="D661" i="32" s="1"/>
  <c r="C677" i="32"/>
  <c r="D677" i="32" s="1"/>
  <c r="C698" i="32"/>
  <c r="D698" i="32" s="1"/>
  <c r="C716" i="32"/>
  <c r="D716" i="32" s="1"/>
  <c r="C741" i="32"/>
  <c r="D741" i="32" s="1"/>
  <c r="C762" i="32"/>
  <c r="D762" i="32" s="1"/>
  <c r="C780" i="32"/>
  <c r="D780" i="32" s="1"/>
  <c r="C805" i="32"/>
  <c r="D805" i="32" s="1"/>
  <c r="C822" i="32"/>
  <c r="D822" i="32" s="1"/>
  <c r="C837" i="32"/>
  <c r="D837" i="32" s="1"/>
  <c r="C852" i="32"/>
  <c r="D852" i="32" s="1"/>
  <c r="C886" i="32"/>
  <c r="D886" i="32" s="1"/>
  <c r="C688" i="32"/>
  <c r="D688" i="32" s="1"/>
  <c r="C704" i="32"/>
  <c r="D704" i="32" s="1"/>
  <c r="C720" i="32"/>
  <c r="D720" i="32" s="1"/>
  <c r="C736" i="32"/>
  <c r="D736" i="32" s="1"/>
  <c r="C752" i="32"/>
  <c r="D752" i="32" s="1"/>
  <c r="C768" i="32"/>
  <c r="D768" i="32" s="1"/>
  <c r="C784" i="32"/>
  <c r="D784" i="32" s="1"/>
  <c r="C800" i="32"/>
  <c r="D800" i="32" s="1"/>
  <c r="C814" i="32"/>
  <c r="D814" i="32" s="1"/>
  <c r="C830" i="32"/>
  <c r="D830" i="32" s="1"/>
  <c r="C846" i="32"/>
  <c r="D846" i="32" s="1"/>
  <c r="C862" i="32"/>
  <c r="D862" i="32" s="1"/>
  <c r="C878" i="32"/>
  <c r="D878" i="32" s="1"/>
  <c r="C894" i="32"/>
  <c r="D894" i="32" s="1"/>
  <c r="M12" i="32"/>
  <c r="G12" i="32"/>
  <c r="K12" i="32"/>
  <c r="I12" i="32"/>
  <c r="H13" i="35" l="1"/>
  <c r="E35" i="32"/>
  <c r="A37" i="32"/>
  <c r="E36" i="32"/>
  <c r="F36" i="32" l="1"/>
  <c r="H14" i="35"/>
  <c r="A38" i="32"/>
  <c r="E37" i="32"/>
  <c r="F37" i="32" l="1"/>
  <c r="H15" i="35"/>
  <c r="E38" i="32"/>
  <c r="A39" i="32"/>
  <c r="F38" i="32" l="1"/>
  <c r="H16" i="35"/>
  <c r="A40" i="32"/>
  <c r="E39" i="32"/>
  <c r="F39" i="32" l="1"/>
  <c r="H17" i="35"/>
  <c r="A41" i="32"/>
  <c r="E40" i="32"/>
  <c r="F40" i="32" l="1"/>
  <c r="H18" i="35"/>
  <c r="A42" i="32"/>
  <c r="E41" i="32"/>
  <c r="F41" i="32" l="1"/>
  <c r="H19" i="35"/>
  <c r="A43" i="32"/>
  <c r="E42" i="32"/>
  <c r="F42" i="32" l="1"/>
  <c r="H20" i="35"/>
  <c r="A44" i="32"/>
  <c r="E43" i="32"/>
  <c r="F43" i="32" l="1"/>
  <c r="H21" i="35"/>
  <c r="A45" i="32"/>
  <c r="E44" i="32"/>
  <c r="F44" i="32" l="1"/>
  <c r="H22" i="35"/>
  <c r="A46" i="32"/>
  <c r="E45" i="32"/>
  <c r="F45" i="32" l="1"/>
  <c r="H23" i="35"/>
  <c r="A47" i="32"/>
  <c r="E46" i="32"/>
  <c r="F46" i="32" l="1"/>
  <c r="H24" i="35"/>
  <c r="A48" i="32"/>
  <c r="E47" i="32"/>
  <c r="F47" i="32" l="1"/>
  <c r="E48" i="32"/>
  <c r="A49" i="32"/>
  <c r="F48" i="32" l="1"/>
  <c r="A50" i="32"/>
  <c r="E49" i="32"/>
  <c r="F49" i="32" s="1"/>
  <c r="A51" i="32" l="1"/>
  <c r="E50" i="32"/>
  <c r="F50" i="32" s="1"/>
  <c r="A52" i="32" l="1"/>
  <c r="E51" i="32"/>
  <c r="F51" i="32" s="1"/>
  <c r="E52" i="32" l="1"/>
  <c r="F52" i="32" s="1"/>
  <c r="A53" i="32"/>
  <c r="A54" i="32" l="1"/>
  <c r="E53" i="32"/>
  <c r="F53" i="32" s="1"/>
  <c r="A55" i="32" l="1"/>
  <c r="E54" i="32"/>
  <c r="F54" i="32" s="1"/>
  <c r="A56" i="32" l="1"/>
  <c r="E55" i="32"/>
  <c r="F55" i="32" s="1"/>
  <c r="E56" i="32" l="1"/>
  <c r="F56" i="32" s="1"/>
  <c r="A57" i="32"/>
  <c r="A58" i="32" l="1"/>
  <c r="E57" i="32"/>
  <c r="F57" i="32" s="1"/>
  <c r="A59" i="32" l="1"/>
  <c r="E58" i="32"/>
  <c r="F58" i="32" s="1"/>
  <c r="A60" i="32" l="1"/>
  <c r="E59" i="32"/>
  <c r="F59" i="32" s="1"/>
  <c r="E60" i="32" l="1"/>
  <c r="F60" i="32" s="1"/>
  <c r="A61" i="32"/>
  <c r="A62" i="32" l="1"/>
  <c r="E61" i="32"/>
  <c r="F61" i="32" s="1"/>
  <c r="A63" i="32" l="1"/>
  <c r="E62" i="32"/>
  <c r="F62" i="32" s="1"/>
  <c r="A64" i="32" l="1"/>
  <c r="E63" i="32"/>
  <c r="F63" i="32" s="1"/>
  <c r="E64" i="32" l="1"/>
  <c r="F64" i="32" s="1"/>
  <c r="A65" i="32"/>
  <c r="A66" i="32" l="1"/>
  <c r="E65" i="32"/>
  <c r="F65" i="32" s="1"/>
  <c r="A67" i="32" l="1"/>
  <c r="E66" i="32"/>
  <c r="F66" i="32" s="1"/>
  <c r="A68" i="32" l="1"/>
  <c r="E67" i="32"/>
  <c r="F67" i="32" s="1"/>
  <c r="E68" i="32" l="1"/>
  <c r="F68" i="32" s="1"/>
  <c r="A69" i="32"/>
  <c r="A70" i="32" l="1"/>
  <c r="E69" i="32"/>
  <c r="F69" i="32" s="1"/>
  <c r="A71" i="32" l="1"/>
  <c r="E70" i="32"/>
  <c r="F70" i="32" s="1"/>
  <c r="A72" i="32" l="1"/>
  <c r="E71" i="32"/>
  <c r="F71" i="32" s="1"/>
  <c r="E72" i="32" l="1"/>
  <c r="F72" i="32" s="1"/>
  <c r="A73" i="32"/>
  <c r="A74" i="32" l="1"/>
  <c r="E73" i="32"/>
  <c r="F73" i="32" s="1"/>
  <c r="A75" i="32" l="1"/>
  <c r="E74" i="32"/>
  <c r="F74" i="32" s="1"/>
  <c r="A76" i="32" l="1"/>
  <c r="E75" i="32"/>
  <c r="F75" i="32" s="1"/>
  <c r="E76" i="32" l="1"/>
  <c r="F76" i="32" s="1"/>
  <c r="A77" i="32"/>
  <c r="A78" i="32" l="1"/>
  <c r="E77" i="32"/>
  <c r="F77" i="32" s="1"/>
  <c r="A79" i="32" l="1"/>
  <c r="E78" i="32"/>
  <c r="F78" i="32" s="1"/>
  <c r="A80" i="32" l="1"/>
  <c r="E79" i="32"/>
  <c r="F79" i="32" s="1"/>
  <c r="E80" i="32" l="1"/>
  <c r="F80" i="32" s="1"/>
  <c r="A81" i="32"/>
  <c r="A82" i="32" l="1"/>
  <c r="E81" i="32"/>
  <c r="F81" i="32" s="1"/>
  <c r="A83" i="32" l="1"/>
  <c r="E82" i="32"/>
  <c r="F82" i="32" s="1"/>
  <c r="A84" i="32" l="1"/>
  <c r="E83" i="32"/>
  <c r="F83" i="32" s="1"/>
  <c r="E84" i="32" l="1"/>
  <c r="F84" i="32" s="1"/>
  <c r="A85" i="32"/>
  <c r="A86" i="32" l="1"/>
  <c r="E85" i="32"/>
  <c r="F85" i="32" s="1"/>
  <c r="A87" i="32" l="1"/>
  <c r="E86" i="32"/>
  <c r="F86" i="32" s="1"/>
  <c r="A88" i="32" l="1"/>
  <c r="E87" i="32"/>
  <c r="F87" i="32" s="1"/>
  <c r="E88" i="32" l="1"/>
  <c r="F88" i="32" s="1"/>
  <c r="A89" i="32"/>
  <c r="A90" i="32" l="1"/>
  <c r="E89" i="32"/>
  <c r="F89" i="32" s="1"/>
  <c r="A91" i="32" l="1"/>
  <c r="E90" i="32"/>
  <c r="F90" i="32" s="1"/>
  <c r="A92" i="32" l="1"/>
  <c r="E91" i="32"/>
  <c r="F91" i="32" s="1"/>
  <c r="E92" i="32" l="1"/>
  <c r="F92" i="32" s="1"/>
  <c r="A93" i="32"/>
  <c r="A94" i="32" l="1"/>
  <c r="E93" i="32"/>
  <c r="F93" i="32" s="1"/>
  <c r="A95" i="32" l="1"/>
  <c r="E94" i="32"/>
  <c r="F94" i="32" s="1"/>
  <c r="A96" i="32" l="1"/>
  <c r="E95" i="32"/>
  <c r="F95" i="32" s="1"/>
  <c r="E96" i="32" l="1"/>
  <c r="F96" i="32" s="1"/>
  <c r="A97" i="32"/>
  <c r="A98" i="32" l="1"/>
  <c r="E97" i="32"/>
  <c r="F97" i="32" s="1"/>
  <c r="A99" i="32" l="1"/>
  <c r="E98" i="32"/>
  <c r="F98" i="32" s="1"/>
  <c r="A100" i="32" l="1"/>
  <c r="E99" i="32"/>
  <c r="F99" i="32" s="1"/>
  <c r="E100" i="32" l="1"/>
  <c r="F100" i="32" s="1"/>
  <c r="A101" i="32"/>
  <c r="A102" i="32" l="1"/>
  <c r="E101" i="32"/>
  <c r="F101" i="32" s="1"/>
  <c r="A103" i="32" l="1"/>
  <c r="E102" i="32"/>
  <c r="F102" i="32" s="1"/>
  <c r="A104" i="32" l="1"/>
  <c r="E103" i="32"/>
  <c r="F103" i="32" s="1"/>
  <c r="E104" i="32" l="1"/>
  <c r="F104" i="32" s="1"/>
  <c r="A105" i="32"/>
  <c r="A106" i="32" l="1"/>
  <c r="E105" i="32"/>
  <c r="F105" i="32" s="1"/>
  <c r="A107" i="32" l="1"/>
  <c r="E106" i="32"/>
  <c r="F106" i="32" s="1"/>
  <c r="A108" i="32" l="1"/>
  <c r="E107" i="32"/>
  <c r="F107" i="32" s="1"/>
  <c r="E108" i="32" l="1"/>
  <c r="F108" i="32" s="1"/>
  <c r="A109" i="32"/>
  <c r="A110" i="32" l="1"/>
  <c r="E109" i="32"/>
  <c r="F109" i="32" s="1"/>
  <c r="A111" i="32" l="1"/>
  <c r="E110" i="32"/>
  <c r="F110" i="32" s="1"/>
  <c r="E111" i="32" l="1"/>
  <c r="F111" i="32" s="1"/>
  <c r="A112" i="32"/>
  <c r="E112" i="32" l="1"/>
  <c r="F112" i="32" s="1"/>
  <c r="A113" i="32"/>
  <c r="A114" i="32" l="1"/>
  <c r="E113" i="32"/>
  <c r="F113" i="32" s="1"/>
  <c r="A115" i="32" l="1"/>
  <c r="E114" i="32"/>
  <c r="F114" i="32" s="1"/>
  <c r="E115" i="32" l="1"/>
  <c r="F115" i="32" s="1"/>
  <c r="A116" i="32"/>
  <c r="E116" i="32" l="1"/>
  <c r="F116" i="32" s="1"/>
  <c r="A117" i="32"/>
  <c r="A118" i="32" l="1"/>
  <c r="E117" i="32"/>
  <c r="F117" i="32" s="1"/>
  <c r="A119" i="32" l="1"/>
  <c r="E118" i="32"/>
  <c r="F118" i="32" s="1"/>
  <c r="E119" i="32" l="1"/>
  <c r="F119" i="32" s="1"/>
  <c r="A120" i="32"/>
  <c r="E120" i="32" l="1"/>
  <c r="F120" i="32" s="1"/>
  <c r="A121" i="32"/>
  <c r="A122" i="32" l="1"/>
  <c r="E121" i="32"/>
  <c r="F121" i="32" s="1"/>
  <c r="A123" i="32" l="1"/>
  <c r="E122" i="32"/>
  <c r="F122" i="32" s="1"/>
  <c r="E123" i="32" l="1"/>
  <c r="F123" i="32" s="1"/>
  <c r="A124" i="32"/>
  <c r="E124" i="32" l="1"/>
  <c r="F124" i="32" s="1"/>
  <c r="A125" i="32"/>
  <c r="A126" i="32" l="1"/>
  <c r="E125" i="32"/>
  <c r="F125" i="32" s="1"/>
  <c r="A127" i="32" l="1"/>
  <c r="E126" i="32"/>
  <c r="F126" i="32" s="1"/>
  <c r="E127" i="32" l="1"/>
  <c r="F127" i="32" s="1"/>
  <c r="A128" i="32"/>
  <c r="E128" i="32" l="1"/>
  <c r="F128" i="32" s="1"/>
  <c r="A129" i="32"/>
  <c r="A130" i="32" l="1"/>
  <c r="E129" i="32"/>
  <c r="F129" i="32" s="1"/>
  <c r="A131" i="32" l="1"/>
  <c r="E130" i="32"/>
  <c r="F130" i="32" s="1"/>
  <c r="E131" i="32" l="1"/>
  <c r="F131" i="32" s="1"/>
  <c r="A132" i="32"/>
  <c r="E132" i="32" l="1"/>
  <c r="F132" i="32" s="1"/>
  <c r="A133" i="32"/>
  <c r="A134" i="32" l="1"/>
  <c r="E133" i="32"/>
  <c r="F133" i="32" s="1"/>
  <c r="A135" i="32" l="1"/>
  <c r="E134" i="32"/>
  <c r="F134" i="32" s="1"/>
  <c r="E135" i="32" l="1"/>
  <c r="F135" i="32" s="1"/>
  <c r="A136" i="32"/>
  <c r="E136" i="32" l="1"/>
  <c r="F136" i="32" s="1"/>
  <c r="A137" i="32"/>
  <c r="A138" i="32" l="1"/>
  <c r="E137" i="32"/>
  <c r="F137" i="32" s="1"/>
  <c r="A139" i="32" l="1"/>
  <c r="E138" i="32"/>
  <c r="F138" i="32" s="1"/>
  <c r="E139" i="32" l="1"/>
  <c r="F139" i="32" s="1"/>
  <c r="A140" i="32"/>
  <c r="E140" i="32" l="1"/>
  <c r="F140" i="32" s="1"/>
  <c r="A141" i="32"/>
  <c r="A142" i="32" l="1"/>
  <c r="E141" i="32"/>
  <c r="F141" i="32" s="1"/>
  <c r="A143" i="32" l="1"/>
  <c r="E142" i="32"/>
  <c r="F142" i="32" s="1"/>
  <c r="E143" i="32" l="1"/>
  <c r="F143" i="32" s="1"/>
  <c r="A144" i="32"/>
  <c r="E144" i="32" l="1"/>
  <c r="F144" i="32" s="1"/>
  <c r="A145" i="32"/>
  <c r="A146" i="32" l="1"/>
  <c r="E145" i="32"/>
  <c r="F145" i="32" s="1"/>
  <c r="A147" i="32" l="1"/>
  <c r="E146" i="32"/>
  <c r="F146" i="32" s="1"/>
  <c r="E147" i="32" l="1"/>
  <c r="F147" i="32" s="1"/>
  <c r="A148" i="32"/>
  <c r="E148" i="32" l="1"/>
  <c r="F148" i="32" s="1"/>
  <c r="A149" i="32"/>
  <c r="A150" i="32" l="1"/>
  <c r="E149" i="32"/>
  <c r="F149" i="32" s="1"/>
  <c r="A151" i="32" l="1"/>
  <c r="E150" i="32"/>
  <c r="F150" i="32" s="1"/>
  <c r="E151" i="32" l="1"/>
  <c r="F151" i="32" s="1"/>
  <c r="A152" i="32"/>
  <c r="E152" i="32" l="1"/>
  <c r="F152" i="32" s="1"/>
  <c r="A153" i="32"/>
  <c r="A154" i="32" l="1"/>
  <c r="E153" i="32"/>
  <c r="F153" i="32" s="1"/>
  <c r="A155" i="32" l="1"/>
  <c r="E154" i="32"/>
  <c r="F154" i="32" s="1"/>
  <c r="E155" i="32" l="1"/>
  <c r="F155" i="32" s="1"/>
  <c r="A156" i="32"/>
  <c r="E156" i="32" l="1"/>
  <c r="F156" i="32" s="1"/>
  <c r="A157" i="32"/>
  <c r="A158" i="32" l="1"/>
  <c r="E157" i="32"/>
  <c r="F157" i="32" s="1"/>
  <c r="A159" i="32" l="1"/>
  <c r="E158" i="32"/>
  <c r="F158" i="32" s="1"/>
  <c r="E159" i="32" l="1"/>
  <c r="F159" i="32" s="1"/>
  <c r="A160" i="32"/>
  <c r="E160" i="32" l="1"/>
  <c r="F160" i="32" s="1"/>
  <c r="A161" i="32"/>
  <c r="A162" i="32" l="1"/>
  <c r="E161" i="32"/>
  <c r="F161" i="32" s="1"/>
  <c r="A163" i="32" l="1"/>
  <c r="E162" i="32"/>
  <c r="F162" i="32" s="1"/>
  <c r="E163" i="32" l="1"/>
  <c r="F163" i="32" s="1"/>
  <c r="A164" i="32"/>
  <c r="E164" i="32" l="1"/>
  <c r="F164" i="32" s="1"/>
  <c r="A165" i="32"/>
  <c r="A166" i="32" l="1"/>
  <c r="E165" i="32"/>
  <c r="F165" i="32" s="1"/>
  <c r="A167" i="32" l="1"/>
  <c r="E166" i="32"/>
  <c r="F166" i="32" s="1"/>
  <c r="E167" i="32" l="1"/>
  <c r="F167" i="32" s="1"/>
  <c r="A168" i="32"/>
  <c r="E168" i="32" l="1"/>
  <c r="F168" i="32" s="1"/>
  <c r="A169" i="32"/>
  <c r="A170" i="32" l="1"/>
  <c r="E169" i="32"/>
  <c r="F169" i="32" s="1"/>
  <c r="A171" i="32" l="1"/>
  <c r="E170" i="32"/>
  <c r="F170" i="32" s="1"/>
  <c r="E171" i="32" l="1"/>
  <c r="F171" i="32" s="1"/>
  <c r="A172" i="32"/>
  <c r="E172" i="32" l="1"/>
  <c r="F172" i="32" s="1"/>
  <c r="A173" i="32"/>
  <c r="A174" i="32" l="1"/>
  <c r="E173" i="32"/>
  <c r="F173" i="32" s="1"/>
  <c r="A175" i="32" l="1"/>
  <c r="E174" i="32"/>
  <c r="F174" i="32" s="1"/>
  <c r="E175" i="32" l="1"/>
  <c r="F175" i="32" s="1"/>
  <c r="A176" i="32"/>
  <c r="E176" i="32" l="1"/>
  <c r="F176" i="32" s="1"/>
  <c r="A177" i="32"/>
  <c r="A178" i="32" l="1"/>
  <c r="E177" i="32"/>
  <c r="F177" i="32" s="1"/>
  <c r="E178" i="32" l="1"/>
  <c r="F178" i="32" s="1"/>
  <c r="A179" i="32"/>
  <c r="E179" i="32" l="1"/>
  <c r="F179" i="32" s="1"/>
  <c r="A180" i="32"/>
  <c r="E180" i="32" l="1"/>
  <c r="F180" i="32" s="1"/>
  <c r="A181" i="32"/>
  <c r="A182" i="32" l="1"/>
  <c r="E181" i="32"/>
  <c r="F181" i="32" s="1"/>
  <c r="A183" i="32" l="1"/>
  <c r="E182" i="32"/>
  <c r="F182" i="32" s="1"/>
  <c r="E183" i="32" l="1"/>
  <c r="F183" i="32" s="1"/>
  <c r="A184" i="32"/>
  <c r="E184" i="32" l="1"/>
  <c r="F184" i="32" s="1"/>
  <c r="A185" i="32"/>
  <c r="A186" i="32" l="1"/>
  <c r="E185" i="32"/>
  <c r="F185" i="32" s="1"/>
  <c r="A187" i="32" l="1"/>
  <c r="E186" i="32"/>
  <c r="F186" i="32" s="1"/>
  <c r="E187" i="32" l="1"/>
  <c r="F187" i="32" s="1"/>
  <c r="A188" i="32"/>
  <c r="E188" i="32" l="1"/>
  <c r="F188" i="32" s="1"/>
  <c r="A189" i="32"/>
  <c r="A190" i="32" l="1"/>
  <c r="E189" i="32"/>
  <c r="F189" i="32" s="1"/>
  <c r="A191" i="32" l="1"/>
  <c r="E190" i="32"/>
  <c r="F190" i="32" s="1"/>
  <c r="E191" i="32" l="1"/>
  <c r="F191" i="32" s="1"/>
  <c r="A192" i="32"/>
  <c r="E192" i="32" l="1"/>
  <c r="F192" i="32" s="1"/>
  <c r="A193" i="32"/>
  <c r="E193" i="32" l="1"/>
  <c r="F193" i="32" s="1"/>
  <c r="A194" i="32"/>
  <c r="A195" i="32" l="1"/>
  <c r="E194" i="32"/>
  <c r="F194" i="32" s="1"/>
  <c r="E195" i="32" l="1"/>
  <c r="F195" i="32" s="1"/>
  <c r="A196" i="32"/>
  <c r="E196" i="32" l="1"/>
  <c r="F196" i="32" s="1"/>
  <c r="A197" i="32"/>
  <c r="E197" i="32" l="1"/>
  <c r="F197" i="32" s="1"/>
  <c r="A198" i="32"/>
  <c r="A199" i="32" l="1"/>
  <c r="E198" i="32"/>
  <c r="F198" i="32" s="1"/>
  <c r="E199" i="32" l="1"/>
  <c r="F199" i="32" s="1"/>
  <c r="A200" i="32"/>
  <c r="E200" i="32" l="1"/>
  <c r="F200" i="32" s="1"/>
  <c r="A201" i="32"/>
  <c r="E201" i="32" l="1"/>
  <c r="F201" i="32" s="1"/>
  <c r="A202" i="32"/>
  <c r="A203" i="32" l="1"/>
  <c r="E202" i="32"/>
  <c r="F202" i="32" s="1"/>
  <c r="E203" i="32" l="1"/>
  <c r="F203" i="32" s="1"/>
  <c r="A204" i="32"/>
  <c r="E204" i="32" l="1"/>
  <c r="F204" i="32" s="1"/>
  <c r="A205" i="32"/>
  <c r="E205" i="32" l="1"/>
  <c r="F205" i="32" s="1"/>
  <c r="A206" i="32"/>
  <c r="A207" i="32" l="1"/>
  <c r="E206" i="32"/>
  <c r="F206" i="32" s="1"/>
  <c r="E207" i="32" l="1"/>
  <c r="F207" i="32" s="1"/>
  <c r="A208" i="32"/>
  <c r="E208" i="32" l="1"/>
  <c r="F208" i="32" s="1"/>
  <c r="A209" i="32"/>
  <c r="E209" i="32" l="1"/>
  <c r="F209" i="32" s="1"/>
  <c r="A210" i="32"/>
  <c r="A211" i="32" l="1"/>
  <c r="E210" i="32"/>
  <c r="F210" i="32" s="1"/>
  <c r="E211" i="32" l="1"/>
  <c r="F211" i="32" s="1"/>
  <c r="A212" i="32"/>
  <c r="E212" i="32" l="1"/>
  <c r="F212" i="32" s="1"/>
  <c r="A213" i="32"/>
  <c r="E213" i="32" l="1"/>
  <c r="F213" i="32" s="1"/>
  <c r="A214" i="32"/>
  <c r="A215" i="32" l="1"/>
  <c r="E214" i="32"/>
  <c r="F214" i="32" s="1"/>
  <c r="E215" i="32" l="1"/>
  <c r="F215" i="32" s="1"/>
  <c r="A216" i="32"/>
  <c r="E216" i="32" l="1"/>
  <c r="F216" i="32" s="1"/>
  <c r="A217" i="32"/>
  <c r="E217" i="32" l="1"/>
  <c r="F217" i="32" s="1"/>
  <c r="A218" i="32"/>
  <c r="A219" i="32" l="1"/>
  <c r="E218" i="32"/>
  <c r="F218" i="32" s="1"/>
  <c r="E219" i="32" l="1"/>
  <c r="F219" i="32" s="1"/>
  <c r="A220" i="32"/>
  <c r="E220" i="32" l="1"/>
  <c r="F220" i="32" s="1"/>
  <c r="A221" i="32"/>
  <c r="A222" i="32" l="1"/>
  <c r="E221" i="32"/>
  <c r="F221" i="32" s="1"/>
  <c r="E222" i="32" l="1"/>
  <c r="F222" i="32" s="1"/>
  <c r="A223" i="32"/>
  <c r="E223" i="32" l="1"/>
  <c r="F223" i="32" s="1"/>
  <c r="A224" i="32"/>
  <c r="A225" i="32" l="1"/>
  <c r="E224" i="32"/>
  <c r="F224" i="32" s="1"/>
  <c r="E225" i="32" l="1"/>
  <c r="F225" i="32" s="1"/>
  <c r="A226" i="32"/>
  <c r="E226" i="32" l="1"/>
  <c r="F226" i="32" s="1"/>
  <c r="A227" i="32"/>
  <c r="E227" i="32" l="1"/>
  <c r="F227" i="32" s="1"/>
  <c r="A228" i="32"/>
  <c r="A229" i="32" l="1"/>
  <c r="E228" i="32"/>
  <c r="F228" i="32" s="1"/>
  <c r="A230" i="32" l="1"/>
  <c r="E229" i="32"/>
  <c r="F229" i="32" s="1"/>
  <c r="E230" i="32" l="1"/>
  <c r="F230" i="32" s="1"/>
  <c r="A231" i="32"/>
  <c r="E231" i="32" l="1"/>
  <c r="F231" i="32" s="1"/>
  <c r="A232" i="32"/>
  <c r="A233" i="32" l="1"/>
  <c r="E232" i="32"/>
  <c r="F232" i="32" s="1"/>
  <c r="A234" i="32" l="1"/>
  <c r="E233" i="32"/>
  <c r="F233" i="32" s="1"/>
  <c r="E234" i="32" l="1"/>
  <c r="F234" i="32" s="1"/>
  <c r="A235" i="32"/>
  <c r="E235" i="32" l="1"/>
  <c r="F235" i="32" s="1"/>
  <c r="A236" i="32"/>
  <c r="A237" i="32" l="1"/>
  <c r="E236" i="32"/>
  <c r="F236" i="32" s="1"/>
  <c r="A238" i="32" l="1"/>
  <c r="E237" i="32"/>
  <c r="F237" i="32" s="1"/>
  <c r="E238" i="32" l="1"/>
  <c r="F238" i="32" s="1"/>
  <c r="A239" i="32"/>
  <c r="E239" i="32" l="1"/>
  <c r="F239" i="32" s="1"/>
  <c r="A240" i="32"/>
  <c r="A241" i="32" l="1"/>
  <c r="E240" i="32"/>
  <c r="F240" i="32" s="1"/>
  <c r="E241" i="32" l="1"/>
  <c r="F241" i="32" s="1"/>
  <c r="A242" i="32"/>
  <c r="E242" i="32" l="1"/>
  <c r="F242" i="32" s="1"/>
  <c r="A243" i="32"/>
  <c r="E243" i="32" l="1"/>
  <c r="F243" i="32" s="1"/>
  <c r="A244" i="32"/>
  <c r="A245" i="32" l="1"/>
  <c r="E244" i="32"/>
  <c r="F244" i="32" s="1"/>
  <c r="A246" i="32" l="1"/>
  <c r="E245" i="32"/>
  <c r="F245" i="32" s="1"/>
  <c r="E246" i="32" l="1"/>
  <c r="F246" i="32" s="1"/>
  <c r="A247" i="32"/>
  <c r="E247" i="32" l="1"/>
  <c r="F247" i="32" s="1"/>
  <c r="A248" i="32"/>
  <c r="A249" i="32" l="1"/>
  <c r="E248" i="32"/>
  <c r="F248" i="32" s="1"/>
  <c r="A250" i="32" l="1"/>
  <c r="E249" i="32"/>
  <c r="F249" i="32" s="1"/>
  <c r="E250" i="32" l="1"/>
  <c r="F250" i="32" s="1"/>
  <c r="A251" i="32"/>
  <c r="E251" i="32" l="1"/>
  <c r="F251" i="32" s="1"/>
  <c r="A252" i="32"/>
  <c r="A253" i="32" l="1"/>
  <c r="E252" i="32"/>
  <c r="F252" i="32" s="1"/>
  <c r="A254" i="32" l="1"/>
  <c r="E253" i="32"/>
  <c r="F253" i="32" s="1"/>
  <c r="E254" i="32" l="1"/>
  <c r="F254" i="32" s="1"/>
  <c r="A255" i="32"/>
  <c r="E255" i="32" l="1"/>
  <c r="F255" i="32" s="1"/>
  <c r="A256" i="32"/>
  <c r="A257" i="32" l="1"/>
  <c r="E256" i="32"/>
  <c r="F256" i="32" s="1"/>
  <c r="E257" i="32" l="1"/>
  <c r="F257" i="32" s="1"/>
  <c r="A258" i="32"/>
  <c r="E258" i="32" l="1"/>
  <c r="F258" i="32" s="1"/>
  <c r="A259" i="32"/>
  <c r="E259" i="32" l="1"/>
  <c r="F259" i="32" s="1"/>
  <c r="A260" i="32"/>
  <c r="A261" i="32" l="1"/>
  <c r="E260" i="32"/>
  <c r="F260" i="32" s="1"/>
  <c r="A262" i="32" l="1"/>
  <c r="E261" i="32"/>
  <c r="F261" i="32" s="1"/>
  <c r="E262" i="32" l="1"/>
  <c r="F262" i="32" s="1"/>
  <c r="A263" i="32"/>
  <c r="E263" i="32" l="1"/>
  <c r="F263" i="32" s="1"/>
  <c r="A264" i="32"/>
  <c r="A265" i="32" l="1"/>
  <c r="E264" i="32"/>
  <c r="F264" i="32" s="1"/>
  <c r="A266" i="32" l="1"/>
  <c r="E265" i="32"/>
  <c r="F265" i="32" s="1"/>
  <c r="E266" i="32" l="1"/>
  <c r="F266" i="32" s="1"/>
  <c r="A267" i="32"/>
  <c r="E267" i="32" l="1"/>
  <c r="F267" i="32" s="1"/>
  <c r="A268" i="32"/>
  <c r="A269" i="32" l="1"/>
  <c r="E268" i="32"/>
  <c r="F268" i="32" s="1"/>
  <c r="A270" i="32" l="1"/>
  <c r="E269" i="32"/>
  <c r="F269" i="32" s="1"/>
  <c r="E270" i="32" l="1"/>
  <c r="F270" i="32" s="1"/>
  <c r="A271" i="32"/>
  <c r="E271" i="32" l="1"/>
  <c r="F271" i="32" s="1"/>
  <c r="A272" i="32"/>
  <c r="A273" i="32" l="1"/>
  <c r="E272" i="32"/>
  <c r="F272" i="32" s="1"/>
  <c r="E273" i="32" l="1"/>
  <c r="F273" i="32" s="1"/>
  <c r="A274" i="32"/>
  <c r="E274" i="32" l="1"/>
  <c r="F274" i="32" s="1"/>
  <c r="A275" i="32"/>
  <c r="E275" i="32" l="1"/>
  <c r="F275" i="32" s="1"/>
  <c r="A276" i="32"/>
  <c r="A277" i="32" l="1"/>
  <c r="E276" i="32"/>
  <c r="F276" i="32" s="1"/>
  <c r="A278" i="32" l="1"/>
  <c r="E277" i="32"/>
  <c r="F277" i="32" s="1"/>
  <c r="E278" i="32" l="1"/>
  <c r="F278" i="32" s="1"/>
  <c r="A279" i="32"/>
  <c r="E279" i="32" l="1"/>
  <c r="F279" i="32" s="1"/>
  <c r="A280" i="32"/>
  <c r="A281" i="32" l="1"/>
  <c r="E280" i="32"/>
  <c r="F280" i="32" s="1"/>
  <c r="A282" i="32" l="1"/>
  <c r="E281" i="32"/>
  <c r="F281" i="32" s="1"/>
  <c r="E282" i="32" l="1"/>
  <c r="F282" i="32" s="1"/>
  <c r="A283" i="32"/>
  <c r="E283" i="32" l="1"/>
  <c r="F283" i="32" s="1"/>
  <c r="A284" i="32"/>
  <c r="A285" i="32" l="1"/>
  <c r="E284" i="32"/>
  <c r="F284" i="32" s="1"/>
  <c r="A286" i="32" l="1"/>
  <c r="E285" i="32"/>
  <c r="F285" i="32" s="1"/>
  <c r="E286" i="32" l="1"/>
  <c r="F286" i="32" s="1"/>
  <c r="A287" i="32"/>
  <c r="E287" i="32" l="1"/>
  <c r="F287" i="32" s="1"/>
  <c r="A288" i="32"/>
  <c r="A289" i="32" l="1"/>
  <c r="E288" i="32"/>
  <c r="F288" i="32" s="1"/>
  <c r="E289" i="32" l="1"/>
  <c r="F289" i="32" s="1"/>
  <c r="A290" i="32"/>
  <c r="E290" i="32" l="1"/>
  <c r="F290" i="32" s="1"/>
  <c r="A291" i="32"/>
  <c r="E291" i="32" l="1"/>
  <c r="F291" i="32" s="1"/>
  <c r="A292" i="32"/>
  <c r="A293" i="32" l="1"/>
  <c r="E292" i="32"/>
  <c r="F292" i="32" s="1"/>
  <c r="A294" i="32" l="1"/>
  <c r="E293" i="32"/>
  <c r="F293" i="32" s="1"/>
  <c r="E294" i="32" l="1"/>
  <c r="F294" i="32" s="1"/>
  <c r="A295" i="32"/>
  <c r="E295" i="32" l="1"/>
  <c r="F295" i="32" s="1"/>
  <c r="A296" i="32"/>
  <c r="A297" i="32" l="1"/>
  <c r="E296" i="32"/>
  <c r="F296" i="32" s="1"/>
  <c r="A298" i="32" l="1"/>
  <c r="E297" i="32"/>
  <c r="F297" i="32" s="1"/>
  <c r="E298" i="32" l="1"/>
  <c r="F298" i="32" s="1"/>
  <c r="A299" i="32"/>
  <c r="E299" i="32" l="1"/>
  <c r="F299" i="32" s="1"/>
  <c r="A300" i="32"/>
  <c r="A301" i="32" l="1"/>
  <c r="E300" i="32"/>
  <c r="F300" i="32" s="1"/>
  <c r="A302" i="32" l="1"/>
  <c r="E301" i="32"/>
  <c r="F301" i="32" s="1"/>
  <c r="E302" i="32" l="1"/>
  <c r="F302" i="32" s="1"/>
  <c r="A303" i="32"/>
  <c r="E303" i="32" l="1"/>
  <c r="F303" i="32" s="1"/>
  <c r="A304" i="32"/>
  <c r="A305" i="32" l="1"/>
  <c r="E304" i="32"/>
  <c r="F304" i="32" s="1"/>
  <c r="E305" i="32" l="1"/>
  <c r="F305" i="32" s="1"/>
  <c r="A306" i="32"/>
  <c r="E306" i="32" l="1"/>
  <c r="F306" i="32" s="1"/>
  <c r="A307" i="32"/>
  <c r="E307" i="32" l="1"/>
  <c r="F307" i="32" s="1"/>
  <c r="A308" i="32"/>
  <c r="A309" i="32" l="1"/>
  <c r="E308" i="32"/>
  <c r="F308" i="32" s="1"/>
  <c r="E309" i="32" l="1"/>
  <c r="F309" i="32" s="1"/>
  <c r="A310" i="32"/>
  <c r="E310" i="32" l="1"/>
  <c r="F310" i="32" s="1"/>
  <c r="A311" i="32"/>
  <c r="E311" i="32" l="1"/>
  <c r="F311" i="32" s="1"/>
  <c r="A312" i="32"/>
  <c r="A313" i="32" l="1"/>
  <c r="E312" i="32"/>
  <c r="F312" i="32" s="1"/>
  <c r="E313" i="32" l="1"/>
  <c r="F313" i="32" s="1"/>
  <c r="A314" i="32"/>
  <c r="E314" i="32" l="1"/>
  <c r="F314" i="32" s="1"/>
  <c r="A315" i="32"/>
  <c r="E315" i="32" l="1"/>
  <c r="F315" i="32" s="1"/>
  <c r="A316" i="32"/>
  <c r="A317" i="32" l="1"/>
  <c r="E316" i="32"/>
  <c r="F316" i="32" s="1"/>
  <c r="E317" i="32" l="1"/>
  <c r="F317" i="32" s="1"/>
  <c r="A318" i="32"/>
  <c r="E318" i="32" l="1"/>
  <c r="F318" i="32" s="1"/>
  <c r="A319" i="32"/>
  <c r="E319" i="32" l="1"/>
  <c r="F319" i="32" s="1"/>
  <c r="A320" i="32"/>
  <c r="A321" i="32" l="1"/>
  <c r="E320" i="32"/>
  <c r="F320" i="32" s="1"/>
  <c r="E321" i="32" l="1"/>
  <c r="F321" i="32" s="1"/>
  <c r="A322" i="32"/>
  <c r="E322" i="32" l="1"/>
  <c r="F322" i="32" s="1"/>
  <c r="A323" i="32"/>
  <c r="E323" i="32" l="1"/>
  <c r="F323" i="32" s="1"/>
  <c r="A324" i="32"/>
  <c r="A325" i="32" l="1"/>
  <c r="E324" i="32"/>
  <c r="F324" i="32" s="1"/>
  <c r="E325" i="32" l="1"/>
  <c r="F325" i="32" s="1"/>
  <c r="A326" i="32"/>
  <c r="E326" i="32" l="1"/>
  <c r="F326" i="32" s="1"/>
  <c r="A327" i="32"/>
  <c r="E327" i="32" l="1"/>
  <c r="F327" i="32" s="1"/>
  <c r="A328" i="32"/>
  <c r="A329" i="32" l="1"/>
  <c r="E328" i="32"/>
  <c r="F328" i="32" s="1"/>
  <c r="E329" i="32" l="1"/>
  <c r="F329" i="32" s="1"/>
  <c r="A330" i="32"/>
  <c r="E330" i="32" l="1"/>
  <c r="F330" i="32" s="1"/>
  <c r="A331" i="32"/>
  <c r="E331" i="32" l="1"/>
  <c r="F331" i="32" s="1"/>
  <c r="A332" i="32"/>
  <c r="A333" i="32" l="1"/>
  <c r="E332" i="32"/>
  <c r="F332" i="32" s="1"/>
  <c r="E333" i="32" l="1"/>
  <c r="F333" i="32" s="1"/>
  <c r="A334" i="32"/>
  <c r="E334" i="32" l="1"/>
  <c r="F334" i="32" s="1"/>
  <c r="A335" i="32"/>
  <c r="E335" i="32" l="1"/>
  <c r="F335" i="32" s="1"/>
  <c r="A336" i="32"/>
  <c r="A337" i="32" l="1"/>
  <c r="E336" i="32"/>
  <c r="F336" i="32" s="1"/>
  <c r="E337" i="32" l="1"/>
  <c r="F337" i="32" s="1"/>
  <c r="A338" i="32"/>
  <c r="E338" i="32" l="1"/>
  <c r="F338" i="32" s="1"/>
  <c r="A339" i="32"/>
  <c r="E339" i="32" l="1"/>
  <c r="F339" i="32" s="1"/>
  <c r="A340" i="32"/>
  <c r="A341" i="32" l="1"/>
  <c r="E340" i="32"/>
  <c r="F340" i="32" s="1"/>
  <c r="E341" i="32" l="1"/>
  <c r="F341" i="32" s="1"/>
  <c r="A342" i="32"/>
  <c r="E342" i="32" l="1"/>
  <c r="F342" i="32" s="1"/>
  <c r="A343" i="32"/>
  <c r="E343" i="32" l="1"/>
  <c r="F343" i="32" s="1"/>
  <c r="A344" i="32"/>
  <c r="A345" i="32" l="1"/>
  <c r="E344" i="32"/>
  <c r="F344" i="32" s="1"/>
  <c r="E345" i="32" l="1"/>
  <c r="F345" i="32" s="1"/>
  <c r="A346" i="32"/>
  <c r="E346" i="32" l="1"/>
  <c r="F346" i="32" s="1"/>
  <c r="A347" i="32"/>
  <c r="E347" i="32" l="1"/>
  <c r="F347" i="32" s="1"/>
  <c r="A348" i="32"/>
  <c r="A349" i="32" l="1"/>
  <c r="E348" i="32"/>
  <c r="F348" i="32" s="1"/>
  <c r="E349" i="32" l="1"/>
  <c r="F349" i="32" s="1"/>
  <c r="A350" i="32"/>
  <c r="E350" i="32" l="1"/>
  <c r="F350" i="32" s="1"/>
  <c r="A351" i="32"/>
  <c r="E351" i="32" l="1"/>
  <c r="F351" i="32" s="1"/>
  <c r="A352" i="32"/>
  <c r="A353" i="32" l="1"/>
  <c r="E352" i="32"/>
  <c r="F352" i="32" s="1"/>
  <c r="E353" i="32" l="1"/>
  <c r="F353" i="32" s="1"/>
  <c r="A354" i="32"/>
  <c r="E354" i="32" l="1"/>
  <c r="F354" i="32" s="1"/>
  <c r="A355" i="32"/>
  <c r="E355" i="32" l="1"/>
  <c r="F355" i="32" s="1"/>
  <c r="A356" i="32"/>
  <c r="A357" i="32" l="1"/>
  <c r="E356" i="32"/>
  <c r="F356" i="32" s="1"/>
  <c r="E357" i="32" l="1"/>
  <c r="F357" i="32" s="1"/>
  <c r="A358" i="32"/>
  <c r="E358" i="32" l="1"/>
  <c r="F358" i="32" s="1"/>
  <c r="A359" i="32"/>
  <c r="E359" i="32" l="1"/>
  <c r="F359" i="32" s="1"/>
  <c r="A360" i="32"/>
  <c r="A361" i="32" l="1"/>
  <c r="E360" i="32"/>
  <c r="F360" i="32" s="1"/>
  <c r="E361" i="32" l="1"/>
  <c r="F361" i="32" s="1"/>
  <c r="A362" i="32"/>
  <c r="E362" i="32" l="1"/>
  <c r="F362" i="32" s="1"/>
  <c r="A363" i="32"/>
  <c r="E363" i="32" l="1"/>
  <c r="F363" i="32" s="1"/>
  <c r="A364" i="32"/>
  <c r="A365" i="32" l="1"/>
  <c r="E364" i="32"/>
  <c r="F364" i="32" s="1"/>
  <c r="E365" i="32" l="1"/>
  <c r="F365" i="32" s="1"/>
  <c r="A366" i="32"/>
  <c r="E366" i="32" l="1"/>
  <c r="F366" i="32" s="1"/>
  <c r="A367" i="32"/>
  <c r="A368" i="32" l="1"/>
  <c r="E367" i="32"/>
  <c r="F367" i="32" s="1"/>
  <c r="A369" i="32" l="1"/>
  <c r="E368" i="32"/>
  <c r="F368" i="32" s="1"/>
  <c r="A370" i="32" l="1"/>
  <c r="E369" i="32"/>
  <c r="F369" i="32" s="1"/>
  <c r="E370" i="32" l="1"/>
  <c r="F370" i="32" s="1"/>
  <c r="A371" i="32"/>
  <c r="A372" i="32" l="1"/>
  <c r="E371" i="32"/>
  <c r="F371" i="32" s="1"/>
  <c r="E372" i="32" l="1"/>
  <c r="F372" i="32" s="1"/>
  <c r="A373" i="32"/>
  <c r="E373" i="32" l="1"/>
  <c r="F373" i="32" s="1"/>
  <c r="A374" i="32"/>
  <c r="E374" i="32" l="1"/>
  <c r="F374" i="32" s="1"/>
  <c r="A375" i="32"/>
  <c r="A376" i="32" l="1"/>
  <c r="E375" i="32"/>
  <c r="F375" i="32" s="1"/>
  <c r="A377" i="32" l="1"/>
  <c r="E376" i="32"/>
  <c r="F376" i="32" s="1"/>
  <c r="E377" i="32" l="1"/>
  <c r="F377" i="32" s="1"/>
  <c r="A378" i="32"/>
  <c r="A379" i="32" l="1"/>
  <c r="E378" i="32"/>
  <c r="F378" i="32" s="1"/>
  <c r="A380" i="32" l="1"/>
  <c r="E379" i="32"/>
  <c r="F379" i="32" s="1"/>
  <c r="A381" i="32" l="1"/>
  <c r="E380" i="32"/>
  <c r="F380" i="32" s="1"/>
  <c r="E381" i="32" l="1"/>
  <c r="F381" i="32" s="1"/>
  <c r="A382" i="32"/>
  <c r="A383" i="32" l="1"/>
  <c r="E382" i="32"/>
  <c r="F382" i="32" s="1"/>
  <c r="A384" i="32" l="1"/>
  <c r="E383" i="32"/>
  <c r="F383" i="32" s="1"/>
  <c r="A385" i="32" l="1"/>
  <c r="E384" i="32"/>
  <c r="F384" i="32" s="1"/>
  <c r="E385" i="32" l="1"/>
  <c r="F385" i="32" s="1"/>
  <c r="A386" i="32"/>
  <c r="A387" i="32" l="1"/>
  <c r="E386" i="32"/>
  <c r="F386" i="32" s="1"/>
  <c r="A388" i="32" l="1"/>
  <c r="E387" i="32"/>
  <c r="F387" i="32" s="1"/>
  <c r="A389" i="32" l="1"/>
  <c r="E388" i="32"/>
  <c r="F388" i="32" s="1"/>
  <c r="E389" i="32" l="1"/>
  <c r="F389" i="32" s="1"/>
  <c r="A390" i="32"/>
  <c r="A391" i="32" l="1"/>
  <c r="E390" i="32"/>
  <c r="F390" i="32" s="1"/>
  <c r="A392" i="32" l="1"/>
  <c r="E391" i="32"/>
  <c r="F391" i="32" s="1"/>
  <c r="A393" i="32" l="1"/>
  <c r="E392" i="32"/>
  <c r="F392" i="32" s="1"/>
  <c r="E393" i="32" l="1"/>
  <c r="F393" i="32" s="1"/>
  <c r="A394" i="32"/>
  <c r="A395" i="32" l="1"/>
  <c r="E394" i="32"/>
  <c r="F394" i="32" s="1"/>
  <c r="A396" i="32" l="1"/>
  <c r="E395" i="32"/>
  <c r="F395" i="32" s="1"/>
  <c r="A397" i="32" l="1"/>
  <c r="E396" i="32"/>
  <c r="F396" i="32" s="1"/>
  <c r="E397" i="32" l="1"/>
  <c r="F397" i="32" s="1"/>
  <c r="A398" i="32"/>
  <c r="A399" i="32" l="1"/>
  <c r="E398" i="32"/>
  <c r="F398" i="32" s="1"/>
  <c r="A400" i="32" l="1"/>
  <c r="E399" i="32"/>
  <c r="F399" i="32" s="1"/>
  <c r="A401" i="32" l="1"/>
  <c r="E400" i="32"/>
  <c r="F400" i="32" s="1"/>
  <c r="E401" i="32" l="1"/>
  <c r="F401" i="32" s="1"/>
  <c r="A402" i="32"/>
  <c r="A403" i="32" l="1"/>
  <c r="E402" i="32"/>
  <c r="F402" i="32" s="1"/>
  <c r="A404" i="32" l="1"/>
  <c r="E403" i="32"/>
  <c r="F403" i="32" s="1"/>
  <c r="A405" i="32" l="1"/>
  <c r="E404" i="32"/>
  <c r="F404" i="32" s="1"/>
  <c r="E405" i="32" l="1"/>
  <c r="F405" i="32" s="1"/>
  <c r="A406" i="32"/>
  <c r="A407" i="32" l="1"/>
  <c r="E406" i="32"/>
  <c r="F406" i="32" s="1"/>
  <c r="A408" i="32" l="1"/>
  <c r="E407" i="32"/>
  <c r="F407" i="32" s="1"/>
  <c r="A409" i="32" l="1"/>
  <c r="E408" i="32"/>
  <c r="F408" i="32" s="1"/>
  <c r="E409" i="32" l="1"/>
  <c r="F409" i="32" s="1"/>
  <c r="A410" i="32"/>
  <c r="A411" i="32" l="1"/>
  <c r="E410" i="32"/>
  <c r="F410" i="32" s="1"/>
  <c r="A412" i="32" l="1"/>
  <c r="E411" i="32"/>
  <c r="F411" i="32" s="1"/>
  <c r="A413" i="32" l="1"/>
  <c r="E412" i="32"/>
  <c r="F412" i="32" s="1"/>
  <c r="E413" i="32" l="1"/>
  <c r="F413" i="32" s="1"/>
  <c r="A414" i="32"/>
  <c r="A415" i="32" l="1"/>
  <c r="E414" i="32"/>
  <c r="F414" i="32" s="1"/>
  <c r="A416" i="32" l="1"/>
  <c r="E415" i="32"/>
  <c r="F415" i="32" s="1"/>
  <c r="A417" i="32" l="1"/>
  <c r="E416" i="32"/>
  <c r="F416" i="32" s="1"/>
  <c r="E417" i="32" l="1"/>
  <c r="F417" i="32" s="1"/>
  <c r="A418" i="32"/>
  <c r="A419" i="32" l="1"/>
  <c r="E418" i="32"/>
  <c r="F418" i="32" s="1"/>
  <c r="A420" i="32" l="1"/>
  <c r="E419" i="32"/>
  <c r="F419" i="32" s="1"/>
  <c r="A421" i="32" l="1"/>
  <c r="E420" i="32"/>
  <c r="F420" i="32" s="1"/>
  <c r="E421" i="32" l="1"/>
  <c r="F421" i="32" s="1"/>
  <c r="A422" i="32"/>
  <c r="A423" i="32" l="1"/>
  <c r="E422" i="32"/>
  <c r="F422" i="32" s="1"/>
  <c r="A424" i="32" l="1"/>
  <c r="E423" i="32"/>
  <c r="F423" i="32" s="1"/>
  <c r="A425" i="32" l="1"/>
  <c r="E424" i="32"/>
  <c r="F424" i="32" s="1"/>
  <c r="E425" i="32" l="1"/>
  <c r="F425" i="32" s="1"/>
  <c r="A426" i="32"/>
  <c r="A427" i="32" l="1"/>
  <c r="E426" i="32"/>
  <c r="F426" i="32" s="1"/>
  <c r="A428" i="32" l="1"/>
  <c r="E427" i="32"/>
  <c r="F427" i="32" s="1"/>
  <c r="A429" i="32" l="1"/>
  <c r="E428" i="32"/>
  <c r="F428" i="32" s="1"/>
  <c r="E429" i="32" l="1"/>
  <c r="F429" i="32" s="1"/>
  <c r="A430" i="32"/>
  <c r="A431" i="32" l="1"/>
  <c r="E430" i="32"/>
  <c r="F430" i="32" s="1"/>
  <c r="A432" i="32" l="1"/>
  <c r="E431" i="32"/>
  <c r="F431" i="32" s="1"/>
  <c r="A433" i="32" l="1"/>
  <c r="E432" i="32"/>
  <c r="F432" i="32" s="1"/>
  <c r="E433" i="32" l="1"/>
  <c r="F433" i="32" s="1"/>
  <c r="A434" i="32"/>
  <c r="A435" i="32" l="1"/>
  <c r="E434" i="32"/>
  <c r="F434" i="32" s="1"/>
  <c r="A436" i="32" l="1"/>
  <c r="E435" i="32"/>
  <c r="F435" i="32" s="1"/>
  <c r="A437" i="32" l="1"/>
  <c r="E436" i="32"/>
  <c r="F436" i="32" s="1"/>
  <c r="E437" i="32" l="1"/>
  <c r="F437" i="32" s="1"/>
  <c r="A438" i="32"/>
  <c r="A439" i="32" l="1"/>
  <c r="E438" i="32"/>
  <c r="F438" i="32" s="1"/>
  <c r="A440" i="32" l="1"/>
  <c r="E439" i="32"/>
  <c r="F439" i="32" s="1"/>
  <c r="A441" i="32" l="1"/>
  <c r="E440" i="32"/>
  <c r="F440" i="32" s="1"/>
  <c r="E441" i="32" l="1"/>
  <c r="F441" i="32" s="1"/>
  <c r="A442" i="32"/>
  <c r="A443" i="32" l="1"/>
  <c r="E442" i="32"/>
  <c r="F442" i="32" s="1"/>
  <c r="A444" i="32" l="1"/>
  <c r="E443" i="32"/>
  <c r="F443" i="32" s="1"/>
  <c r="A445" i="32" l="1"/>
  <c r="E444" i="32"/>
  <c r="F444" i="32" s="1"/>
  <c r="A446" i="32" l="1"/>
  <c r="E445" i="32"/>
  <c r="F445" i="32" s="1"/>
  <c r="A447" i="32" l="1"/>
  <c r="E446" i="32"/>
  <c r="F446" i="32" s="1"/>
  <c r="E447" i="32" l="1"/>
  <c r="F447" i="32" s="1"/>
  <c r="A448" i="32"/>
  <c r="A449" i="32" l="1"/>
  <c r="E448" i="32"/>
  <c r="F448" i="32" s="1"/>
  <c r="A450" i="32" l="1"/>
  <c r="E449" i="32"/>
  <c r="F449" i="32" s="1"/>
  <c r="A451" i="32" l="1"/>
  <c r="E450" i="32"/>
  <c r="F450" i="32" s="1"/>
  <c r="E451" i="32" l="1"/>
  <c r="F451" i="32" s="1"/>
  <c r="A452" i="32"/>
  <c r="A453" i="32" l="1"/>
  <c r="E452" i="32"/>
  <c r="F452" i="32" s="1"/>
  <c r="A454" i="32" l="1"/>
  <c r="E453" i="32"/>
  <c r="F453" i="32" s="1"/>
  <c r="A455" i="32" l="1"/>
  <c r="E454" i="32"/>
  <c r="F454" i="32" s="1"/>
  <c r="E455" i="32" l="1"/>
  <c r="F455" i="32" s="1"/>
  <c r="A456" i="32"/>
  <c r="A457" i="32" l="1"/>
  <c r="E456" i="32"/>
  <c r="F456" i="32" s="1"/>
  <c r="A458" i="32" l="1"/>
  <c r="E457" i="32"/>
  <c r="F457" i="32" s="1"/>
  <c r="A459" i="32" l="1"/>
  <c r="E458" i="32"/>
  <c r="F458" i="32" s="1"/>
  <c r="E459" i="32" l="1"/>
  <c r="F459" i="32" s="1"/>
  <c r="A460" i="32"/>
  <c r="A461" i="32" l="1"/>
  <c r="E460" i="32"/>
  <c r="F460" i="32" s="1"/>
  <c r="A462" i="32" l="1"/>
  <c r="E461" i="32"/>
  <c r="F461" i="32" s="1"/>
  <c r="A463" i="32" l="1"/>
  <c r="E462" i="32"/>
  <c r="F462" i="32" s="1"/>
  <c r="E463" i="32" l="1"/>
  <c r="F463" i="32" s="1"/>
  <c r="A464" i="32"/>
  <c r="A465" i="32" l="1"/>
  <c r="E464" i="32"/>
  <c r="F464" i="32" s="1"/>
  <c r="A466" i="32" l="1"/>
  <c r="E465" i="32"/>
  <c r="F465" i="32" s="1"/>
  <c r="A467" i="32" l="1"/>
  <c r="E466" i="32"/>
  <c r="F466" i="32" s="1"/>
  <c r="E467" i="32" l="1"/>
  <c r="F467" i="32" s="1"/>
  <c r="A468" i="32"/>
  <c r="A469" i="32" l="1"/>
  <c r="E468" i="32"/>
  <c r="F468" i="32" s="1"/>
  <c r="A470" i="32" l="1"/>
  <c r="E469" i="32"/>
  <c r="F469" i="32" s="1"/>
  <c r="A471" i="32" l="1"/>
  <c r="E470" i="32"/>
  <c r="F470" i="32" s="1"/>
  <c r="E471" i="32" l="1"/>
  <c r="F471" i="32" s="1"/>
  <c r="A472" i="32"/>
  <c r="A473" i="32" l="1"/>
  <c r="E472" i="32"/>
  <c r="F472" i="32" s="1"/>
  <c r="A474" i="32" l="1"/>
  <c r="E473" i="32"/>
  <c r="F473" i="32" s="1"/>
  <c r="A475" i="32" l="1"/>
  <c r="E474" i="32"/>
  <c r="F474" i="32" s="1"/>
  <c r="E475" i="32" l="1"/>
  <c r="F475" i="32" s="1"/>
  <c r="A476" i="32"/>
  <c r="A477" i="32" l="1"/>
  <c r="E476" i="32"/>
  <c r="F476" i="32" s="1"/>
  <c r="A478" i="32" l="1"/>
  <c r="E477" i="32"/>
  <c r="F477" i="32" s="1"/>
  <c r="A479" i="32" l="1"/>
  <c r="E478" i="32"/>
  <c r="F478" i="32" s="1"/>
  <c r="E479" i="32" l="1"/>
  <c r="F479" i="32" s="1"/>
  <c r="A480" i="32"/>
  <c r="A481" i="32" l="1"/>
  <c r="E480" i="32"/>
  <c r="F480" i="32" s="1"/>
  <c r="A482" i="32" l="1"/>
  <c r="E481" i="32"/>
  <c r="F481" i="32" s="1"/>
  <c r="A483" i="32" l="1"/>
  <c r="E482" i="32"/>
  <c r="F482" i="32" s="1"/>
  <c r="E483" i="32" l="1"/>
  <c r="F483" i="32" s="1"/>
  <c r="A484" i="32"/>
  <c r="A485" i="32" l="1"/>
  <c r="E484" i="32"/>
  <c r="F484" i="32" s="1"/>
  <c r="A486" i="32" l="1"/>
  <c r="E485" i="32"/>
  <c r="F485" i="32" s="1"/>
  <c r="A487" i="32" l="1"/>
  <c r="E486" i="32"/>
  <c r="F486" i="32" s="1"/>
  <c r="E487" i="32" l="1"/>
  <c r="F487" i="32" s="1"/>
  <c r="A488" i="32"/>
  <c r="A489" i="32" l="1"/>
  <c r="E488" i="32"/>
  <c r="F488" i="32" s="1"/>
  <c r="A490" i="32" l="1"/>
  <c r="E489" i="32"/>
  <c r="F489" i="32" s="1"/>
  <c r="A491" i="32" l="1"/>
  <c r="E490" i="32"/>
  <c r="F490" i="32" s="1"/>
  <c r="E491" i="32" l="1"/>
  <c r="F491" i="32" s="1"/>
  <c r="A492" i="32"/>
  <c r="A493" i="32" l="1"/>
  <c r="E492" i="32"/>
  <c r="F492" i="32" s="1"/>
  <c r="A494" i="32" l="1"/>
  <c r="E493" i="32"/>
  <c r="F493" i="32" s="1"/>
  <c r="A495" i="32" l="1"/>
  <c r="E494" i="32"/>
  <c r="F494" i="32" s="1"/>
  <c r="E495" i="32" l="1"/>
  <c r="F495" i="32" s="1"/>
  <c r="A496" i="32"/>
  <c r="A497" i="32" l="1"/>
  <c r="E496" i="32"/>
  <c r="F496" i="32" s="1"/>
  <c r="A498" i="32" l="1"/>
  <c r="E497" i="32"/>
  <c r="F497" i="32" s="1"/>
  <c r="A499" i="32" l="1"/>
  <c r="E498" i="32"/>
  <c r="F498" i="32" s="1"/>
  <c r="E499" i="32" l="1"/>
  <c r="F499" i="32" s="1"/>
  <c r="A500" i="32"/>
  <c r="A501" i="32" l="1"/>
  <c r="E500" i="32"/>
  <c r="F500" i="32" s="1"/>
  <c r="A502" i="32" l="1"/>
  <c r="E501" i="32"/>
  <c r="F501" i="32" s="1"/>
  <c r="A503" i="32" l="1"/>
  <c r="E502" i="32"/>
  <c r="F502" i="32" s="1"/>
  <c r="E503" i="32" l="1"/>
  <c r="F503" i="32" s="1"/>
  <c r="A504" i="32"/>
  <c r="A505" i="32" l="1"/>
  <c r="E504" i="32"/>
  <c r="F504" i="32" s="1"/>
  <c r="A506" i="32" l="1"/>
  <c r="E505" i="32"/>
  <c r="F505" i="32" s="1"/>
  <c r="A507" i="32" l="1"/>
  <c r="E506" i="32"/>
  <c r="F506" i="32" s="1"/>
  <c r="E507" i="32" l="1"/>
  <c r="F507" i="32" s="1"/>
  <c r="A508" i="32"/>
  <c r="A509" i="32" l="1"/>
  <c r="E508" i="32"/>
  <c r="F508" i="32" s="1"/>
  <c r="A510" i="32" l="1"/>
  <c r="E509" i="32"/>
  <c r="F509" i="32" s="1"/>
  <c r="A511" i="32" l="1"/>
  <c r="E510" i="32"/>
  <c r="F510" i="32" s="1"/>
  <c r="E511" i="32" l="1"/>
  <c r="F511" i="32" s="1"/>
  <c r="A512" i="32"/>
  <c r="A513" i="32" l="1"/>
  <c r="E512" i="32"/>
  <c r="F512" i="32" s="1"/>
  <c r="A514" i="32" l="1"/>
  <c r="E513" i="32"/>
  <c r="F513" i="32" s="1"/>
  <c r="A515" i="32" l="1"/>
  <c r="E514" i="32"/>
  <c r="F514" i="32" s="1"/>
  <c r="E515" i="32" l="1"/>
  <c r="F515" i="32" s="1"/>
  <c r="A516" i="32"/>
  <c r="A517" i="32" l="1"/>
  <c r="E516" i="32"/>
  <c r="F516" i="32" s="1"/>
  <c r="A518" i="32" l="1"/>
  <c r="E517" i="32"/>
  <c r="F517" i="32" s="1"/>
  <c r="A519" i="32" l="1"/>
  <c r="E518" i="32"/>
  <c r="F518" i="32" s="1"/>
  <c r="E519" i="32" l="1"/>
  <c r="F519" i="32" s="1"/>
  <c r="A520" i="32"/>
  <c r="A521" i="32" l="1"/>
  <c r="E520" i="32"/>
  <c r="F520" i="32" s="1"/>
  <c r="A522" i="32" l="1"/>
  <c r="E521" i="32"/>
  <c r="F521" i="32" s="1"/>
  <c r="A523" i="32" l="1"/>
  <c r="E522" i="32"/>
  <c r="F522" i="32" s="1"/>
  <c r="E523" i="32" l="1"/>
  <c r="F523" i="32" s="1"/>
  <c r="A524" i="32"/>
  <c r="A525" i="32" l="1"/>
  <c r="E524" i="32"/>
  <c r="F524" i="32" s="1"/>
  <c r="A526" i="32" l="1"/>
  <c r="E525" i="32"/>
  <c r="F525" i="32" s="1"/>
  <c r="A527" i="32" l="1"/>
  <c r="E526" i="32"/>
  <c r="F526" i="32" s="1"/>
  <c r="E527" i="32" l="1"/>
  <c r="F527" i="32" s="1"/>
  <c r="A528" i="32"/>
  <c r="A529" i="32" l="1"/>
  <c r="E528" i="32"/>
  <c r="F528" i="32" s="1"/>
  <c r="A530" i="32" l="1"/>
  <c r="E529" i="32"/>
  <c r="F529" i="32" s="1"/>
  <c r="A531" i="32" l="1"/>
  <c r="E530" i="32"/>
  <c r="F530" i="32" s="1"/>
  <c r="E531" i="32" l="1"/>
  <c r="F531" i="32" s="1"/>
  <c r="A532" i="32"/>
  <c r="A533" i="32" l="1"/>
  <c r="E532" i="32"/>
  <c r="F532" i="32" s="1"/>
  <c r="A534" i="32" l="1"/>
  <c r="E533" i="32"/>
  <c r="F533" i="32" s="1"/>
  <c r="A535" i="32" l="1"/>
  <c r="E534" i="32"/>
  <c r="F534" i="32" s="1"/>
  <c r="E535" i="32" l="1"/>
  <c r="F535" i="32" s="1"/>
  <c r="A536" i="32"/>
  <c r="A537" i="32" l="1"/>
  <c r="E536" i="32"/>
  <c r="F536" i="32" s="1"/>
  <c r="A538" i="32" l="1"/>
  <c r="E537" i="32"/>
  <c r="F537" i="32" s="1"/>
  <c r="A539" i="32" l="1"/>
  <c r="E538" i="32"/>
  <c r="F538" i="32" s="1"/>
  <c r="E539" i="32" l="1"/>
  <c r="F539" i="32" s="1"/>
  <c r="A540" i="32"/>
  <c r="A541" i="32" l="1"/>
  <c r="E540" i="32"/>
  <c r="F540" i="32" s="1"/>
  <c r="A542" i="32" l="1"/>
  <c r="E541" i="32"/>
  <c r="F541" i="32" s="1"/>
  <c r="A543" i="32" l="1"/>
  <c r="E542" i="32"/>
  <c r="F542" i="32" s="1"/>
  <c r="E543" i="32" l="1"/>
  <c r="F543" i="32" s="1"/>
  <c r="A544" i="32"/>
  <c r="A545" i="32" l="1"/>
  <c r="E544" i="32"/>
  <c r="F544" i="32" s="1"/>
  <c r="A546" i="32" l="1"/>
  <c r="E545" i="32"/>
  <c r="F545" i="32" s="1"/>
  <c r="A547" i="32" l="1"/>
  <c r="E546" i="32"/>
  <c r="F546" i="32" s="1"/>
  <c r="E547" i="32" l="1"/>
  <c r="F547" i="32" s="1"/>
  <c r="A548" i="32"/>
  <c r="A549" i="32" l="1"/>
  <c r="E548" i="32"/>
  <c r="F548" i="32" s="1"/>
  <c r="A550" i="32" l="1"/>
  <c r="E549" i="32"/>
  <c r="F549" i="32" s="1"/>
  <c r="A551" i="32" l="1"/>
  <c r="E550" i="32"/>
  <c r="F550" i="32" s="1"/>
  <c r="E551" i="32" l="1"/>
  <c r="F551" i="32" s="1"/>
  <c r="A552" i="32"/>
  <c r="A553" i="32" l="1"/>
  <c r="E552" i="32"/>
  <c r="F552" i="32" s="1"/>
  <c r="A554" i="32" l="1"/>
  <c r="E553" i="32"/>
  <c r="F553" i="32" s="1"/>
  <c r="A555" i="32" l="1"/>
  <c r="E554" i="32"/>
  <c r="F554" i="32" s="1"/>
  <c r="E555" i="32" l="1"/>
  <c r="F555" i="32" s="1"/>
  <c r="A556" i="32"/>
  <c r="A557" i="32" l="1"/>
  <c r="E556" i="32"/>
  <c r="F556" i="32" s="1"/>
  <c r="A558" i="32" l="1"/>
  <c r="E557" i="32"/>
  <c r="F557" i="32" s="1"/>
  <c r="A559" i="32" l="1"/>
  <c r="E558" i="32"/>
  <c r="F558" i="32" s="1"/>
  <c r="E559" i="32" l="1"/>
  <c r="F559" i="32" s="1"/>
  <c r="A560" i="32"/>
  <c r="A561" i="32" l="1"/>
  <c r="E560" i="32"/>
  <c r="F560" i="32" s="1"/>
  <c r="A562" i="32" l="1"/>
  <c r="E561" i="32"/>
  <c r="F561" i="32" s="1"/>
  <c r="A563" i="32" l="1"/>
  <c r="E562" i="32"/>
  <c r="F562" i="32" s="1"/>
  <c r="E563" i="32" l="1"/>
  <c r="F563" i="32" s="1"/>
  <c r="A564" i="32"/>
  <c r="A565" i="32" l="1"/>
  <c r="E564" i="32"/>
  <c r="F564" i="32" s="1"/>
  <c r="A566" i="32" l="1"/>
  <c r="E565" i="32"/>
  <c r="F565" i="32" s="1"/>
  <c r="A567" i="32" l="1"/>
  <c r="E566" i="32"/>
  <c r="F566" i="32" s="1"/>
  <c r="E567" i="32" l="1"/>
  <c r="F567" i="32" s="1"/>
  <c r="A568" i="32"/>
  <c r="A569" i="32" l="1"/>
  <c r="E568" i="32"/>
  <c r="F568" i="32" s="1"/>
  <c r="A570" i="32" l="1"/>
  <c r="E569" i="32"/>
  <c r="F569" i="32" s="1"/>
  <c r="A571" i="32" l="1"/>
  <c r="E570" i="32"/>
  <c r="F570" i="32" s="1"/>
  <c r="E571" i="32" l="1"/>
  <c r="F571" i="32" s="1"/>
  <c r="A572" i="32"/>
  <c r="A573" i="32" l="1"/>
  <c r="E572" i="32"/>
  <c r="F572" i="32" s="1"/>
  <c r="A574" i="32" l="1"/>
  <c r="E573" i="32"/>
  <c r="F573" i="32" s="1"/>
  <c r="A575" i="32" l="1"/>
  <c r="E574" i="32"/>
  <c r="F574" i="32" s="1"/>
  <c r="E575" i="32" l="1"/>
  <c r="F575" i="32" s="1"/>
  <c r="A576" i="32"/>
  <c r="A577" i="32" l="1"/>
  <c r="E576" i="32"/>
  <c r="F576" i="32" s="1"/>
  <c r="A578" i="32" l="1"/>
  <c r="E577" i="32"/>
  <c r="F577" i="32" s="1"/>
  <c r="A579" i="32" l="1"/>
  <c r="E578" i="32"/>
  <c r="F578" i="32" s="1"/>
  <c r="E579" i="32" l="1"/>
  <c r="F579" i="32" s="1"/>
  <c r="A580" i="32"/>
  <c r="A581" i="32" l="1"/>
  <c r="E580" i="32"/>
  <c r="F580" i="32" s="1"/>
  <c r="A582" i="32" l="1"/>
  <c r="E581" i="32"/>
  <c r="F581" i="32" s="1"/>
  <c r="A583" i="32" l="1"/>
  <c r="E582" i="32"/>
  <c r="F582" i="32" s="1"/>
  <c r="E583" i="32" l="1"/>
  <c r="F583" i="32" s="1"/>
  <c r="A584" i="32"/>
  <c r="A585" i="32" l="1"/>
  <c r="E584" i="32"/>
  <c r="F584" i="32" s="1"/>
  <c r="A586" i="32" l="1"/>
  <c r="E585" i="32"/>
  <c r="F585" i="32" s="1"/>
  <c r="A587" i="32" l="1"/>
  <c r="E586" i="32"/>
  <c r="F586" i="32" s="1"/>
  <c r="E587" i="32" l="1"/>
  <c r="F587" i="32" s="1"/>
  <c r="A588" i="32"/>
  <c r="A589" i="32" l="1"/>
  <c r="E588" i="32"/>
  <c r="F588" i="32" s="1"/>
  <c r="A590" i="32" l="1"/>
  <c r="E589" i="32"/>
  <c r="F589" i="32" s="1"/>
  <c r="A591" i="32" l="1"/>
  <c r="E590" i="32"/>
  <c r="F590" i="32" s="1"/>
  <c r="E591" i="32" l="1"/>
  <c r="F591" i="32" s="1"/>
  <c r="A592" i="32"/>
  <c r="A593" i="32" l="1"/>
  <c r="E592" i="32"/>
  <c r="F592" i="32" s="1"/>
  <c r="A594" i="32" l="1"/>
  <c r="E593" i="32"/>
  <c r="F593" i="32" s="1"/>
  <c r="A595" i="32" l="1"/>
  <c r="E594" i="32"/>
  <c r="F594" i="32" s="1"/>
  <c r="E595" i="32" l="1"/>
  <c r="F595" i="32" s="1"/>
  <c r="A596" i="32"/>
  <c r="A597" i="32" l="1"/>
  <c r="E596" i="32"/>
  <c r="F596" i="32" s="1"/>
  <c r="A598" i="32" l="1"/>
  <c r="E597" i="32"/>
  <c r="F597" i="32" s="1"/>
  <c r="A599" i="32" l="1"/>
  <c r="E598" i="32"/>
  <c r="F598" i="32" s="1"/>
  <c r="E599" i="32" l="1"/>
  <c r="F599" i="32" s="1"/>
  <c r="A600" i="32"/>
  <c r="A601" i="32" l="1"/>
  <c r="E600" i="32"/>
  <c r="F600" i="32" s="1"/>
  <c r="A602" i="32" l="1"/>
  <c r="E601" i="32"/>
  <c r="F601" i="32" s="1"/>
  <c r="A603" i="32" l="1"/>
  <c r="E602" i="32"/>
  <c r="F602" i="32" s="1"/>
  <c r="E603" i="32" l="1"/>
  <c r="F603" i="32" s="1"/>
  <c r="A604" i="32"/>
  <c r="A605" i="32" l="1"/>
  <c r="E604" i="32"/>
  <c r="F604" i="32" s="1"/>
  <c r="A606" i="32" l="1"/>
  <c r="E605" i="32"/>
  <c r="F605" i="32" s="1"/>
  <c r="A607" i="32" l="1"/>
  <c r="E606" i="32"/>
  <c r="F606" i="32" s="1"/>
  <c r="E607" i="32" l="1"/>
  <c r="F607" i="32" s="1"/>
  <c r="A608" i="32"/>
  <c r="A609" i="32" l="1"/>
  <c r="E608" i="32"/>
  <c r="F608" i="32" s="1"/>
  <c r="A610" i="32" l="1"/>
  <c r="E609" i="32"/>
  <c r="F609" i="32" s="1"/>
  <c r="A611" i="32" l="1"/>
  <c r="E610" i="32"/>
  <c r="F610" i="32" s="1"/>
  <c r="E611" i="32" l="1"/>
  <c r="F611" i="32" s="1"/>
  <c r="A612" i="32"/>
  <c r="A613" i="32" l="1"/>
  <c r="E612" i="32"/>
  <c r="F612" i="32" s="1"/>
  <c r="A614" i="32" l="1"/>
  <c r="E613" i="32"/>
  <c r="F613" i="32" s="1"/>
  <c r="A615" i="32" l="1"/>
  <c r="E614" i="32"/>
  <c r="F614" i="32" s="1"/>
  <c r="E615" i="32" l="1"/>
  <c r="F615" i="32" s="1"/>
  <c r="A616" i="32"/>
  <c r="A617" i="32" l="1"/>
  <c r="E616" i="32"/>
  <c r="F616" i="32" s="1"/>
  <c r="A618" i="32" l="1"/>
  <c r="E617" i="32"/>
  <c r="F617" i="32" s="1"/>
  <c r="A619" i="32" l="1"/>
  <c r="E618" i="32"/>
  <c r="F618" i="32" s="1"/>
  <c r="E619" i="32" l="1"/>
  <c r="F619" i="32" s="1"/>
  <c r="A620" i="32"/>
  <c r="A621" i="32" l="1"/>
  <c r="E620" i="32"/>
  <c r="F620" i="32" s="1"/>
  <c r="A622" i="32" l="1"/>
  <c r="E621" i="32"/>
  <c r="F621" i="32" s="1"/>
  <c r="A623" i="32" l="1"/>
  <c r="E622" i="32"/>
  <c r="F622" i="32" s="1"/>
  <c r="E623" i="32" l="1"/>
  <c r="F623" i="32" s="1"/>
  <c r="A624" i="32"/>
  <c r="A625" i="32" l="1"/>
  <c r="E624" i="32"/>
  <c r="F624" i="32" s="1"/>
  <c r="A626" i="32" l="1"/>
  <c r="E625" i="32"/>
  <c r="F625" i="32" s="1"/>
  <c r="A627" i="32" l="1"/>
  <c r="E626" i="32"/>
  <c r="F626" i="32" s="1"/>
  <c r="E627" i="32" l="1"/>
  <c r="F627" i="32" s="1"/>
  <c r="A628" i="32"/>
  <c r="A629" i="32" l="1"/>
  <c r="E628" i="32"/>
  <c r="F628" i="32" s="1"/>
  <c r="A630" i="32" l="1"/>
  <c r="E629" i="32"/>
  <c r="F629" i="32" s="1"/>
  <c r="A631" i="32" l="1"/>
  <c r="E630" i="32"/>
  <c r="F630" i="32" s="1"/>
  <c r="E631" i="32" l="1"/>
  <c r="F631" i="32" s="1"/>
  <c r="A632" i="32"/>
  <c r="A633" i="32" l="1"/>
  <c r="E632" i="32"/>
  <c r="F632" i="32" s="1"/>
  <c r="A634" i="32" l="1"/>
  <c r="E633" i="32"/>
  <c r="F633" i="32" s="1"/>
  <c r="A635" i="32" l="1"/>
  <c r="E634" i="32"/>
  <c r="F634" i="32" s="1"/>
  <c r="E635" i="32" l="1"/>
  <c r="F635" i="32" s="1"/>
  <c r="A636" i="32"/>
  <c r="A637" i="32" l="1"/>
  <c r="E636" i="32"/>
  <c r="F636" i="32" s="1"/>
  <c r="A638" i="32" l="1"/>
  <c r="E637" i="32"/>
  <c r="F637" i="32" s="1"/>
  <c r="A639" i="32" l="1"/>
  <c r="E638" i="32"/>
  <c r="F638" i="32" s="1"/>
  <c r="E639" i="32" l="1"/>
  <c r="F639" i="32" s="1"/>
  <c r="A640" i="32"/>
  <c r="A641" i="32" l="1"/>
  <c r="E640" i="32"/>
  <c r="F640" i="32" s="1"/>
  <c r="A642" i="32" l="1"/>
  <c r="E641" i="32"/>
  <c r="F641" i="32" s="1"/>
  <c r="A643" i="32" l="1"/>
  <c r="E642" i="32"/>
  <c r="F642" i="32" s="1"/>
  <c r="E643" i="32" l="1"/>
  <c r="F643" i="32" s="1"/>
  <c r="A644" i="32"/>
  <c r="A645" i="32" l="1"/>
  <c r="E644" i="32"/>
  <c r="F644" i="32" s="1"/>
  <c r="E645" i="32" l="1"/>
  <c r="F645" i="32" s="1"/>
  <c r="A646" i="32"/>
  <c r="A647" i="32" l="1"/>
  <c r="E646" i="32"/>
  <c r="F646" i="32" s="1"/>
  <c r="A648" i="32" l="1"/>
  <c r="E647" i="32"/>
  <c r="F647" i="32" s="1"/>
  <c r="A649" i="32" l="1"/>
  <c r="E648" i="32"/>
  <c r="F648" i="32" s="1"/>
  <c r="E649" i="32" l="1"/>
  <c r="F649" i="32" s="1"/>
  <c r="A650" i="32"/>
  <c r="A651" i="32" l="1"/>
  <c r="E650" i="32"/>
  <c r="F650" i="32" s="1"/>
  <c r="A652" i="32" l="1"/>
  <c r="E651" i="32"/>
  <c r="F651" i="32" s="1"/>
  <c r="A653" i="32" l="1"/>
  <c r="E652" i="32"/>
  <c r="F652" i="32" s="1"/>
  <c r="E653" i="32" l="1"/>
  <c r="F653" i="32" s="1"/>
  <c r="A654" i="32"/>
  <c r="A655" i="32" l="1"/>
  <c r="E654" i="32"/>
  <c r="F654" i="32" s="1"/>
  <c r="A656" i="32" l="1"/>
  <c r="E655" i="32"/>
  <c r="F655" i="32" s="1"/>
  <c r="A657" i="32" l="1"/>
  <c r="E656" i="32"/>
  <c r="F656" i="32" s="1"/>
  <c r="E657" i="32" l="1"/>
  <c r="F657" i="32" s="1"/>
  <c r="A658" i="32"/>
  <c r="A659" i="32" l="1"/>
  <c r="E658" i="32"/>
  <c r="F658" i="32" s="1"/>
  <c r="A660" i="32" l="1"/>
  <c r="E659" i="32"/>
  <c r="F659" i="32" s="1"/>
  <c r="A661" i="32" l="1"/>
  <c r="E660" i="32"/>
  <c r="F660" i="32" s="1"/>
  <c r="E661" i="32" l="1"/>
  <c r="F661" i="32" s="1"/>
  <c r="A662" i="32"/>
  <c r="E662" i="32" l="1"/>
  <c r="F662" i="32" s="1"/>
  <c r="A663" i="32"/>
  <c r="A664" i="32" l="1"/>
  <c r="E663" i="32"/>
  <c r="F663" i="32" s="1"/>
  <c r="E664" i="32" l="1"/>
  <c r="F664" i="32" s="1"/>
  <c r="A665" i="32"/>
  <c r="E665" i="32" l="1"/>
  <c r="F665" i="32" s="1"/>
  <c r="A666" i="32"/>
  <c r="E666" i="32" l="1"/>
  <c r="F666" i="32" s="1"/>
  <c r="A667" i="32"/>
  <c r="A668" i="32" l="1"/>
  <c r="E667" i="32"/>
  <c r="F667" i="32" s="1"/>
  <c r="E668" i="32" l="1"/>
  <c r="F668" i="32" s="1"/>
  <c r="A669" i="32"/>
  <c r="E669" i="32" l="1"/>
  <c r="F669" i="32" s="1"/>
  <c r="A670" i="32"/>
  <c r="E670" i="32" l="1"/>
  <c r="F670" i="32" s="1"/>
  <c r="A671" i="32"/>
  <c r="A672" i="32" l="1"/>
  <c r="E671" i="32"/>
  <c r="F671" i="32" s="1"/>
  <c r="E672" i="32" l="1"/>
  <c r="F672" i="32" s="1"/>
  <c r="A673" i="32"/>
  <c r="E673" i="32" l="1"/>
  <c r="F673" i="32" s="1"/>
  <c r="A674" i="32"/>
  <c r="E674" i="32" l="1"/>
  <c r="F674" i="32" s="1"/>
  <c r="A675" i="32"/>
  <c r="A676" i="32" l="1"/>
  <c r="E675" i="32"/>
  <c r="F675" i="32" s="1"/>
  <c r="E676" i="32" l="1"/>
  <c r="F676" i="32" s="1"/>
  <c r="A677" i="32"/>
  <c r="A678" i="32" l="1"/>
  <c r="E677" i="32"/>
  <c r="F677" i="32" s="1"/>
  <c r="E678" i="32" l="1"/>
  <c r="F678" i="32" s="1"/>
  <c r="A679" i="32"/>
  <c r="E679" i="32" l="1"/>
  <c r="F679" i="32" s="1"/>
  <c r="A680" i="32"/>
  <c r="E680" i="32" l="1"/>
  <c r="F680" i="32" s="1"/>
  <c r="A681" i="32"/>
  <c r="A682" i="32" l="1"/>
  <c r="E681" i="32"/>
  <c r="F681" i="32" s="1"/>
  <c r="E682" i="32" l="1"/>
  <c r="F682" i="32" s="1"/>
  <c r="A683" i="32"/>
  <c r="E683" i="32" l="1"/>
  <c r="F683" i="32" s="1"/>
  <c r="A684" i="32"/>
  <c r="E684" i="32" l="1"/>
  <c r="F684" i="32" s="1"/>
  <c r="A685" i="32"/>
  <c r="A686" i="32" l="1"/>
  <c r="E685" i="32"/>
  <c r="F685" i="32" s="1"/>
  <c r="E686" i="32" l="1"/>
  <c r="F686" i="32" s="1"/>
  <c r="A687" i="32"/>
  <c r="E687" i="32" l="1"/>
  <c r="F687" i="32" s="1"/>
  <c r="A688" i="32"/>
  <c r="E688" i="32" l="1"/>
  <c r="F688" i="32" s="1"/>
  <c r="A689" i="32"/>
  <c r="A690" i="32" l="1"/>
  <c r="E689" i="32"/>
  <c r="F689" i="32" s="1"/>
  <c r="E690" i="32" l="1"/>
  <c r="F690" i="32" s="1"/>
  <c r="A691" i="32"/>
  <c r="E691" i="32" l="1"/>
  <c r="F691" i="32" s="1"/>
  <c r="A692" i="32"/>
  <c r="E692" i="32" l="1"/>
  <c r="F692" i="32" s="1"/>
  <c r="A693" i="32"/>
  <c r="A694" i="32" l="1"/>
  <c r="E693" i="32"/>
  <c r="F693" i="32" s="1"/>
  <c r="E694" i="32" l="1"/>
  <c r="F694" i="32" s="1"/>
  <c r="A695" i="32"/>
  <c r="E695" i="32" l="1"/>
  <c r="F695" i="32" s="1"/>
  <c r="A696" i="32"/>
  <c r="E696" i="32" l="1"/>
  <c r="F696" i="32" s="1"/>
  <c r="A697" i="32"/>
  <c r="A698" i="32" l="1"/>
  <c r="E697" i="32"/>
  <c r="F697" i="32" s="1"/>
  <c r="E698" i="32" l="1"/>
  <c r="F698" i="32" s="1"/>
  <c r="A699" i="32"/>
  <c r="E699" i="32" l="1"/>
  <c r="F699" i="32" s="1"/>
  <c r="A700" i="32"/>
  <c r="E700" i="32" l="1"/>
  <c r="F700" i="32" s="1"/>
  <c r="A701" i="32"/>
  <c r="A702" i="32" l="1"/>
  <c r="E701" i="32"/>
  <c r="F701" i="32" s="1"/>
  <c r="E702" i="32" l="1"/>
  <c r="F702" i="32" s="1"/>
  <c r="A703" i="32"/>
  <c r="E703" i="32" l="1"/>
  <c r="F703" i="32" s="1"/>
  <c r="A704" i="32"/>
  <c r="E704" i="32" l="1"/>
  <c r="F704" i="32" s="1"/>
  <c r="A705" i="32"/>
  <c r="A706" i="32" l="1"/>
  <c r="E705" i="32"/>
  <c r="F705" i="32" s="1"/>
  <c r="E706" i="32" l="1"/>
  <c r="F706" i="32" s="1"/>
  <c r="A707" i="32"/>
  <c r="E707" i="32" l="1"/>
  <c r="F707" i="32" s="1"/>
  <c r="A708" i="32"/>
  <c r="E708" i="32" l="1"/>
  <c r="F708" i="32" s="1"/>
  <c r="A709" i="32"/>
  <c r="A710" i="32" l="1"/>
  <c r="E709" i="32"/>
  <c r="F709" i="32" s="1"/>
  <c r="E710" i="32" l="1"/>
  <c r="F710" i="32" s="1"/>
  <c r="A711" i="32"/>
  <c r="E711" i="32" l="1"/>
  <c r="F711" i="32" s="1"/>
  <c r="A712" i="32"/>
  <c r="E712" i="32" l="1"/>
  <c r="F712" i="32" s="1"/>
  <c r="A713" i="32"/>
  <c r="A714" i="32" l="1"/>
  <c r="E713" i="32"/>
  <c r="F713" i="32" s="1"/>
  <c r="E714" i="32" l="1"/>
  <c r="F714" i="32" s="1"/>
  <c r="A715" i="32"/>
  <c r="E715" i="32" l="1"/>
  <c r="F715" i="32" s="1"/>
  <c r="A716" i="32"/>
  <c r="E716" i="32" l="1"/>
  <c r="F716" i="32" s="1"/>
  <c r="A717" i="32"/>
  <c r="A718" i="32" l="1"/>
  <c r="E717" i="32"/>
  <c r="F717" i="32" s="1"/>
  <c r="E718" i="32" l="1"/>
  <c r="F718" i="32" s="1"/>
  <c r="A719" i="32"/>
  <c r="E719" i="32" l="1"/>
  <c r="F719" i="32" s="1"/>
  <c r="A720" i="32"/>
  <c r="E720" i="32" l="1"/>
  <c r="F720" i="32" s="1"/>
  <c r="A721" i="32"/>
  <c r="A722" i="32" l="1"/>
  <c r="E721" i="32"/>
  <c r="F721" i="32" s="1"/>
  <c r="E722" i="32" l="1"/>
  <c r="F722" i="32" s="1"/>
  <c r="A723" i="32"/>
  <c r="E723" i="32" l="1"/>
  <c r="F723" i="32" s="1"/>
  <c r="A724" i="32"/>
  <c r="E724" i="32" l="1"/>
  <c r="F724" i="32" s="1"/>
  <c r="A725" i="32"/>
  <c r="A726" i="32" l="1"/>
  <c r="E725" i="32"/>
  <c r="F725" i="32" s="1"/>
  <c r="E726" i="32" l="1"/>
  <c r="F726" i="32" s="1"/>
  <c r="A727" i="32"/>
  <c r="E727" i="32" l="1"/>
  <c r="F727" i="32" s="1"/>
  <c r="A728" i="32"/>
  <c r="E728" i="32" l="1"/>
  <c r="F728" i="32" s="1"/>
  <c r="A729" i="32"/>
  <c r="A730" i="32" l="1"/>
  <c r="E729" i="32"/>
  <c r="F729" i="32" s="1"/>
  <c r="E730" i="32" l="1"/>
  <c r="F730" i="32" s="1"/>
  <c r="A731" i="32"/>
  <c r="E731" i="32" l="1"/>
  <c r="F731" i="32" s="1"/>
  <c r="A732" i="32"/>
  <c r="E732" i="32" l="1"/>
  <c r="F732" i="32" s="1"/>
  <c r="A733" i="32"/>
  <c r="A734" i="32" l="1"/>
  <c r="E733" i="32"/>
  <c r="F733" i="32" s="1"/>
  <c r="E734" i="32" l="1"/>
  <c r="F734" i="32" s="1"/>
  <c r="A735" i="32"/>
  <c r="E735" i="32" l="1"/>
  <c r="F735" i="32" s="1"/>
  <c r="A736" i="32"/>
  <c r="E736" i="32" l="1"/>
  <c r="F736" i="32" s="1"/>
  <c r="A737" i="32"/>
  <c r="A738" i="32" l="1"/>
  <c r="E737" i="32"/>
  <c r="F737" i="32" s="1"/>
  <c r="E738" i="32" l="1"/>
  <c r="F738" i="32" s="1"/>
  <c r="A739" i="32"/>
  <c r="E739" i="32" l="1"/>
  <c r="F739" i="32" s="1"/>
  <c r="A740" i="32"/>
  <c r="E740" i="32" l="1"/>
  <c r="F740" i="32" s="1"/>
  <c r="A741" i="32"/>
  <c r="A742" i="32" l="1"/>
  <c r="E741" i="32"/>
  <c r="F741" i="32" s="1"/>
  <c r="E742" i="32" l="1"/>
  <c r="F742" i="32" s="1"/>
  <c r="A743" i="32"/>
  <c r="E743" i="32" l="1"/>
  <c r="F743" i="32" s="1"/>
  <c r="A744" i="32"/>
  <c r="E744" i="32" l="1"/>
  <c r="F744" i="32" s="1"/>
  <c r="A745" i="32"/>
  <c r="A746" i="32" l="1"/>
  <c r="E745" i="32"/>
  <c r="F745" i="32" s="1"/>
  <c r="E746" i="32" l="1"/>
  <c r="F746" i="32" s="1"/>
  <c r="A747" i="32"/>
  <c r="E747" i="32" l="1"/>
  <c r="F747" i="32" s="1"/>
  <c r="A748" i="32"/>
  <c r="E748" i="32" l="1"/>
  <c r="F748" i="32" s="1"/>
  <c r="A749" i="32"/>
  <c r="A750" i="32" l="1"/>
  <c r="E749" i="32"/>
  <c r="F749" i="32" s="1"/>
  <c r="E750" i="32" l="1"/>
  <c r="F750" i="32" s="1"/>
  <c r="A751" i="32"/>
  <c r="E751" i="32" l="1"/>
  <c r="F751" i="32" s="1"/>
  <c r="A752" i="32"/>
  <c r="E752" i="32" l="1"/>
  <c r="F752" i="32" s="1"/>
  <c r="A753" i="32"/>
  <c r="A754" i="32" l="1"/>
  <c r="E753" i="32"/>
  <c r="F753" i="32" s="1"/>
  <c r="E754" i="32" l="1"/>
  <c r="F754" i="32" s="1"/>
  <c r="A755" i="32"/>
  <c r="E755" i="32" l="1"/>
  <c r="F755" i="32" s="1"/>
  <c r="A756" i="32"/>
  <c r="E756" i="32" l="1"/>
  <c r="F756" i="32" s="1"/>
  <c r="A757" i="32"/>
  <c r="A758" i="32" l="1"/>
  <c r="E757" i="32"/>
  <c r="F757" i="32" s="1"/>
  <c r="E758" i="32" l="1"/>
  <c r="F758" i="32" s="1"/>
  <c r="A759" i="32"/>
  <c r="E759" i="32" l="1"/>
  <c r="F759" i="32" s="1"/>
  <c r="A760" i="32"/>
  <c r="E760" i="32" l="1"/>
  <c r="F760" i="32" s="1"/>
  <c r="A761" i="32"/>
  <c r="A762" i="32" l="1"/>
  <c r="E761" i="32"/>
  <c r="F761" i="32" s="1"/>
  <c r="E762" i="32" l="1"/>
  <c r="F762" i="32" s="1"/>
  <c r="A763" i="32"/>
  <c r="E763" i="32" l="1"/>
  <c r="F763" i="32" s="1"/>
  <c r="A764" i="32"/>
  <c r="E764" i="32" l="1"/>
  <c r="F764" i="32" s="1"/>
  <c r="A765" i="32"/>
  <c r="A766" i="32" l="1"/>
  <c r="E765" i="32"/>
  <c r="F765" i="32" s="1"/>
  <c r="E766" i="32" l="1"/>
  <c r="F766" i="32" s="1"/>
  <c r="A767" i="32"/>
  <c r="E767" i="32" l="1"/>
  <c r="F767" i="32" s="1"/>
  <c r="A768" i="32"/>
  <c r="A769" i="32" l="1"/>
  <c r="E768" i="32"/>
  <c r="F768" i="32" s="1"/>
  <c r="A770" i="32" l="1"/>
  <c r="E769" i="32"/>
  <c r="F769" i="32" s="1"/>
  <c r="E770" i="32" l="1"/>
  <c r="F770" i="32" s="1"/>
  <c r="A771" i="32"/>
  <c r="E771" i="32" l="1"/>
  <c r="F771" i="32" s="1"/>
  <c r="A772" i="32"/>
  <c r="A773" i="32" l="1"/>
  <c r="E772" i="32"/>
  <c r="F772" i="32" s="1"/>
  <c r="A774" i="32" l="1"/>
  <c r="E773" i="32"/>
  <c r="F773" i="32" s="1"/>
  <c r="E774" i="32" l="1"/>
  <c r="F774" i="32" s="1"/>
  <c r="A775" i="32"/>
  <c r="E775" i="32" l="1"/>
  <c r="F775" i="32" s="1"/>
  <c r="A776" i="32"/>
  <c r="A777" i="32" l="1"/>
  <c r="E776" i="32"/>
  <c r="F776" i="32" s="1"/>
  <c r="A778" i="32" l="1"/>
  <c r="E777" i="32"/>
  <c r="F777" i="32" s="1"/>
  <c r="E778" i="32" l="1"/>
  <c r="F778" i="32" s="1"/>
  <c r="A779" i="32"/>
  <c r="E779" i="32" l="1"/>
  <c r="F779" i="32" s="1"/>
  <c r="A780" i="32"/>
  <c r="A781" i="32" l="1"/>
  <c r="E780" i="32"/>
  <c r="F780" i="32" s="1"/>
  <c r="A782" i="32" l="1"/>
  <c r="E781" i="32"/>
  <c r="F781" i="32" s="1"/>
  <c r="E782" i="32" l="1"/>
  <c r="F782" i="32" s="1"/>
  <c r="A783" i="32"/>
  <c r="E783" i="32" l="1"/>
  <c r="F783" i="32" s="1"/>
  <c r="A784" i="32"/>
  <c r="A785" i="32" l="1"/>
  <c r="E784" i="32"/>
  <c r="F784" i="32" s="1"/>
  <c r="A786" i="32" l="1"/>
  <c r="E785" i="32"/>
  <c r="F785" i="32" s="1"/>
  <c r="E786" i="32" l="1"/>
  <c r="F786" i="32" s="1"/>
  <c r="A787" i="32"/>
  <c r="E787" i="32" l="1"/>
  <c r="F787" i="32" s="1"/>
  <c r="A788" i="32"/>
  <c r="A789" i="32" l="1"/>
  <c r="E788" i="32"/>
  <c r="F788" i="32" s="1"/>
  <c r="A790" i="32" l="1"/>
  <c r="E789" i="32"/>
  <c r="F789" i="32" s="1"/>
  <c r="E790" i="32" l="1"/>
  <c r="F790" i="32" s="1"/>
  <c r="A791" i="32"/>
  <c r="E791" i="32" l="1"/>
  <c r="F791" i="32" s="1"/>
  <c r="A792" i="32"/>
  <c r="A793" i="32" l="1"/>
  <c r="E792" i="32"/>
  <c r="F792" i="32" s="1"/>
  <c r="A794" i="32" l="1"/>
  <c r="E793" i="32"/>
  <c r="F793" i="32" s="1"/>
  <c r="E794" i="32" l="1"/>
  <c r="F794" i="32" s="1"/>
  <c r="A795" i="32"/>
  <c r="E795" i="32" l="1"/>
  <c r="F795" i="32" s="1"/>
  <c r="A796" i="32"/>
  <c r="A797" i="32" l="1"/>
  <c r="E796" i="32"/>
  <c r="F796" i="32" s="1"/>
  <c r="A798" i="32" l="1"/>
  <c r="E797" i="32"/>
  <c r="F797" i="32" s="1"/>
  <c r="E798" i="32" l="1"/>
  <c r="F798" i="32" s="1"/>
  <c r="A799" i="32"/>
  <c r="E799" i="32" l="1"/>
  <c r="F799" i="32" s="1"/>
  <c r="A800" i="32"/>
  <c r="A801" i="32" l="1"/>
  <c r="E800" i="32"/>
  <c r="F800" i="32" s="1"/>
  <c r="A802" i="32" l="1"/>
  <c r="E801" i="32"/>
  <c r="F801" i="32" s="1"/>
  <c r="E802" i="32" l="1"/>
  <c r="F802" i="32" s="1"/>
  <c r="A803" i="32"/>
  <c r="E803" i="32" l="1"/>
  <c r="F803" i="32" s="1"/>
  <c r="A804" i="32"/>
  <c r="A805" i="32" l="1"/>
  <c r="E804" i="32"/>
  <c r="F804" i="32" s="1"/>
  <c r="A806" i="32" l="1"/>
  <c r="E805" i="32"/>
  <c r="F805" i="32" s="1"/>
  <c r="E806" i="32" l="1"/>
  <c r="F806" i="32" s="1"/>
  <c r="A807" i="32"/>
  <c r="E807" i="32" l="1"/>
  <c r="F807" i="32" s="1"/>
  <c r="A808" i="32"/>
  <c r="A809" i="32" l="1"/>
  <c r="E808" i="32"/>
  <c r="F808" i="32" s="1"/>
  <c r="A810" i="32" l="1"/>
  <c r="E809" i="32"/>
  <c r="F809" i="32" s="1"/>
  <c r="E810" i="32" l="1"/>
  <c r="F810" i="32" s="1"/>
  <c r="A811" i="32"/>
  <c r="E811" i="32" l="1"/>
  <c r="F811" i="32" s="1"/>
  <c r="A812" i="32"/>
  <c r="A813" i="32" l="1"/>
  <c r="E812" i="32"/>
  <c r="F812" i="32" s="1"/>
  <c r="A814" i="32" l="1"/>
  <c r="E813" i="32"/>
  <c r="F813" i="32" s="1"/>
  <c r="A815" i="32" l="1"/>
  <c r="E814" i="32"/>
  <c r="F814" i="32" s="1"/>
  <c r="A816" i="32" l="1"/>
  <c r="E815" i="32"/>
  <c r="F815" i="32" s="1"/>
  <c r="E816" i="32" l="1"/>
  <c r="F816" i="32" s="1"/>
  <c r="A817" i="32"/>
  <c r="A818" i="32" l="1"/>
  <c r="E817" i="32"/>
  <c r="F817" i="32" s="1"/>
  <c r="A819" i="32" l="1"/>
  <c r="E818" i="32"/>
  <c r="F818" i="32" s="1"/>
  <c r="A820" i="32" l="1"/>
  <c r="E819" i="32"/>
  <c r="F819" i="32" s="1"/>
  <c r="E820" i="32" l="1"/>
  <c r="F820" i="32" s="1"/>
  <c r="A821" i="32"/>
  <c r="A822" i="32" l="1"/>
  <c r="E821" i="32"/>
  <c r="F821" i="32" s="1"/>
  <c r="A823" i="32" l="1"/>
  <c r="E822" i="32"/>
  <c r="F822" i="32" s="1"/>
  <c r="A824" i="32" l="1"/>
  <c r="E823" i="32"/>
  <c r="F823" i="32" s="1"/>
  <c r="E824" i="32" l="1"/>
  <c r="F824" i="32" s="1"/>
  <c r="A825" i="32"/>
  <c r="A826" i="32" l="1"/>
  <c r="E825" i="32"/>
  <c r="F825" i="32" s="1"/>
  <c r="A827" i="32" l="1"/>
  <c r="E826" i="32"/>
  <c r="F826" i="32" s="1"/>
  <c r="A828" i="32" l="1"/>
  <c r="E827" i="32"/>
  <c r="F827" i="32" s="1"/>
  <c r="E828" i="32" l="1"/>
  <c r="F828" i="32" s="1"/>
  <c r="A829" i="32"/>
  <c r="A830" i="32" l="1"/>
  <c r="E829" i="32"/>
  <c r="F829" i="32" s="1"/>
  <c r="A831" i="32" l="1"/>
  <c r="E830" i="32"/>
  <c r="F830" i="32" s="1"/>
  <c r="A832" i="32" l="1"/>
  <c r="E831" i="32"/>
  <c r="F831" i="32" s="1"/>
  <c r="E832" i="32" l="1"/>
  <c r="F832" i="32" s="1"/>
  <c r="A833" i="32"/>
  <c r="A834" i="32" l="1"/>
  <c r="E833" i="32"/>
  <c r="F833" i="32" s="1"/>
  <c r="A835" i="32" l="1"/>
  <c r="E834" i="32"/>
  <c r="F834" i="32" s="1"/>
  <c r="A836" i="32" l="1"/>
  <c r="E835" i="32"/>
  <c r="F835" i="32" s="1"/>
  <c r="E836" i="32" l="1"/>
  <c r="F836" i="32" s="1"/>
  <c r="A837" i="32"/>
  <c r="A838" i="32" l="1"/>
  <c r="E837" i="32"/>
  <c r="F837" i="32" s="1"/>
  <c r="A839" i="32" l="1"/>
  <c r="E838" i="32"/>
  <c r="F838" i="32" s="1"/>
  <c r="A840" i="32" l="1"/>
  <c r="E839" i="32"/>
  <c r="F839" i="32" s="1"/>
  <c r="E840" i="32" l="1"/>
  <c r="F840" i="32" s="1"/>
  <c r="A841" i="32"/>
  <c r="A842" i="32" l="1"/>
  <c r="E841" i="32"/>
  <c r="F841" i="32" s="1"/>
  <c r="A843" i="32" l="1"/>
  <c r="E842" i="32"/>
  <c r="F842" i="32" s="1"/>
  <c r="A844" i="32" l="1"/>
  <c r="E843" i="32"/>
  <c r="F843" i="32" s="1"/>
  <c r="E844" i="32" l="1"/>
  <c r="F844" i="32" s="1"/>
  <c r="A845" i="32"/>
  <c r="A846" i="32" l="1"/>
  <c r="E845" i="32"/>
  <c r="F845" i="32" s="1"/>
  <c r="A847" i="32" l="1"/>
  <c r="E846" i="32"/>
  <c r="F846" i="32" s="1"/>
  <c r="A848" i="32" l="1"/>
  <c r="E847" i="32"/>
  <c r="F847" i="32" s="1"/>
  <c r="E848" i="32" l="1"/>
  <c r="F848" i="32" s="1"/>
  <c r="A849" i="32"/>
  <c r="A850" i="32" l="1"/>
  <c r="E849" i="32"/>
  <c r="F849" i="32" s="1"/>
  <c r="A851" i="32" l="1"/>
  <c r="E850" i="32"/>
  <c r="F850" i="32" s="1"/>
  <c r="A852" i="32" l="1"/>
  <c r="E851" i="32"/>
  <c r="F851" i="32" s="1"/>
  <c r="E852" i="32" l="1"/>
  <c r="F852" i="32" s="1"/>
  <c r="A853" i="32"/>
  <c r="A854" i="32" l="1"/>
  <c r="E853" i="32"/>
  <c r="F853" i="32" s="1"/>
  <c r="A855" i="32" l="1"/>
  <c r="E854" i="32"/>
  <c r="F854" i="32" s="1"/>
  <c r="A856" i="32" l="1"/>
  <c r="E855" i="32"/>
  <c r="F855" i="32" s="1"/>
  <c r="A857" i="32" l="1"/>
  <c r="E856" i="32"/>
  <c r="F856" i="32" s="1"/>
  <c r="E857" i="32" l="1"/>
  <c r="F857" i="32" s="1"/>
  <c r="A858" i="32"/>
  <c r="A859" i="32" l="1"/>
  <c r="E858" i="32"/>
  <c r="F858" i="32" s="1"/>
  <c r="A860" i="32" l="1"/>
  <c r="E859" i="32"/>
  <c r="F859" i="32" s="1"/>
  <c r="E860" i="32" l="1"/>
  <c r="F860" i="32" s="1"/>
  <c r="A861" i="32"/>
  <c r="A862" i="32" l="1"/>
  <c r="E861" i="32"/>
  <c r="F861" i="32" s="1"/>
  <c r="A863" i="32" l="1"/>
  <c r="E862" i="32"/>
  <c r="F862" i="32" s="1"/>
  <c r="A864" i="32" l="1"/>
  <c r="E863" i="32"/>
  <c r="F863" i="32" s="1"/>
  <c r="E864" i="32" l="1"/>
  <c r="F864" i="32" s="1"/>
  <c r="A865" i="32"/>
  <c r="A866" i="32" l="1"/>
  <c r="E865" i="32"/>
  <c r="F865" i="32" s="1"/>
  <c r="A867" i="32" l="1"/>
  <c r="E866" i="32"/>
  <c r="F866" i="32" s="1"/>
  <c r="A868" i="32" l="1"/>
  <c r="E867" i="32"/>
  <c r="F867" i="32" s="1"/>
  <c r="E868" i="32" l="1"/>
  <c r="F868" i="32" s="1"/>
  <c r="A869" i="32"/>
  <c r="A870" i="32" l="1"/>
  <c r="E869" i="32"/>
  <c r="F869" i="32" s="1"/>
  <c r="A871" i="32" l="1"/>
  <c r="E870" i="32"/>
  <c r="F870" i="32" s="1"/>
  <c r="A872" i="32" l="1"/>
  <c r="E871" i="32"/>
  <c r="F871" i="32" s="1"/>
  <c r="E872" i="32" l="1"/>
  <c r="F872" i="32" s="1"/>
  <c r="A873" i="32"/>
  <c r="A874" i="32" l="1"/>
  <c r="E873" i="32"/>
  <c r="F873" i="32" s="1"/>
  <c r="A875" i="32" l="1"/>
  <c r="E874" i="32"/>
  <c r="F874" i="32" s="1"/>
  <c r="A876" i="32" l="1"/>
  <c r="E875" i="32"/>
  <c r="F875" i="32" s="1"/>
  <c r="E876" i="32" l="1"/>
  <c r="F876" i="32" s="1"/>
  <c r="A877" i="32"/>
  <c r="A878" i="32" l="1"/>
  <c r="E877" i="32"/>
  <c r="F877" i="32" s="1"/>
  <c r="A879" i="32" l="1"/>
  <c r="E878" i="32"/>
  <c r="F878" i="32" s="1"/>
  <c r="A880" i="32" l="1"/>
  <c r="E879" i="32"/>
  <c r="F879" i="32" s="1"/>
  <c r="E880" i="32" l="1"/>
  <c r="F880" i="32" s="1"/>
  <c r="A881" i="32"/>
  <c r="A882" i="32" l="1"/>
  <c r="E881" i="32"/>
  <c r="F881" i="32" s="1"/>
  <c r="A883" i="32" l="1"/>
  <c r="E882" i="32"/>
  <c r="F882" i="32" s="1"/>
  <c r="A884" i="32" l="1"/>
  <c r="E883" i="32"/>
  <c r="F883" i="32" s="1"/>
  <c r="E884" i="32" l="1"/>
  <c r="F884" i="32" s="1"/>
  <c r="A885" i="32"/>
  <c r="A886" i="32" l="1"/>
  <c r="E885" i="32"/>
  <c r="F885" i="32" s="1"/>
  <c r="A887" i="32" l="1"/>
  <c r="E886" i="32"/>
  <c r="F886" i="32" s="1"/>
  <c r="A888" i="32" l="1"/>
  <c r="E887" i="32"/>
  <c r="F887" i="32" s="1"/>
  <c r="E888" i="32" l="1"/>
  <c r="F888" i="32" s="1"/>
  <c r="A889" i="32"/>
  <c r="A890" i="32" l="1"/>
  <c r="E889" i="32"/>
  <c r="F889" i="32" s="1"/>
  <c r="A891" i="32" l="1"/>
  <c r="E890" i="32"/>
  <c r="F890" i="32" s="1"/>
  <c r="A892" i="32" l="1"/>
  <c r="E891" i="32"/>
  <c r="F891" i="32" s="1"/>
  <c r="E892" i="32" l="1"/>
  <c r="F892" i="32" s="1"/>
  <c r="A893" i="32"/>
  <c r="A894" i="32" l="1"/>
  <c r="E893" i="32"/>
  <c r="F893" i="32" s="1"/>
  <c r="A895" i="32" l="1"/>
  <c r="E894" i="32"/>
  <c r="F894" i="32" s="1"/>
  <c r="A896" i="32" l="1"/>
  <c r="E895" i="32"/>
  <c r="F895" i="32" s="1"/>
  <c r="E896" i="32" l="1"/>
  <c r="F896" i="32" s="1"/>
  <c r="A897" i="32"/>
  <c r="A898" i="32" l="1"/>
  <c r="E898" i="32" s="1"/>
  <c r="E897" i="32"/>
  <c r="F897" i="32" s="1"/>
  <c r="F898" i="32" l="1"/>
  <c r="G33" i="32"/>
  <c r="F33" i="32"/>
  <c r="H33" i="32" s="1"/>
  <c r="A20" i="30" s="1"/>
  <c r="J8" i="35" l="1"/>
  <c r="J6" i="35"/>
  <c r="R13" i="35" s="1"/>
  <c r="J5" i="35"/>
  <c r="R12" i="35" s="1"/>
  <c r="J7" i="35"/>
  <c r="R14" i="35" s="1"/>
  <c r="F9" i="31"/>
  <c r="A9" i="31" s="1"/>
  <c r="B29" i="31" s="1"/>
  <c r="B27" i="31" s="1"/>
  <c r="D7" i="35"/>
  <c r="R2" i="35" s="1"/>
  <c r="D6" i="35"/>
  <c r="R1" i="35" s="1"/>
  <c r="A7" i="32"/>
  <c r="K12" i="30"/>
  <c r="K13" i="30" s="1"/>
  <c r="K14" i="30" s="1"/>
  <c r="K15" i="30" s="1"/>
  <c r="K16" i="30" s="1"/>
  <c r="K17" i="30" s="1"/>
  <c r="K18" i="30" s="1"/>
  <c r="K19" i="30" s="1"/>
  <c r="K20" i="30" s="1"/>
  <c r="K21" i="30" s="1"/>
  <c r="K22" i="30" s="1"/>
  <c r="K23" i="30" s="1"/>
  <c r="K24" i="30" s="1"/>
  <c r="K25" i="30" s="1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K37" i="30" s="1"/>
  <c r="K38" i="30" s="1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K51" i="30" s="1"/>
  <c r="K52" i="30" s="1"/>
  <c r="K53" i="30" s="1"/>
  <c r="K54" i="30" s="1"/>
  <c r="K55" i="30" s="1"/>
  <c r="K56" i="30" s="1"/>
  <c r="K57" i="30" s="1"/>
  <c r="K58" i="30" s="1"/>
  <c r="K59" i="30" s="1"/>
  <c r="K60" i="30" s="1"/>
  <c r="K61" i="30" s="1"/>
  <c r="K62" i="30" s="1"/>
  <c r="K63" i="30" s="1"/>
  <c r="K64" i="30" s="1"/>
  <c r="K65" i="30" s="1"/>
  <c r="K66" i="30" s="1"/>
  <c r="K67" i="30" s="1"/>
  <c r="K68" i="30" s="1"/>
  <c r="K69" i="30" s="1"/>
  <c r="K70" i="30" s="1"/>
  <c r="K71" i="30" s="1"/>
  <c r="K72" i="30" s="1"/>
  <c r="K73" i="30" s="1"/>
  <c r="K74" i="30" s="1"/>
  <c r="K75" i="30" s="1"/>
  <c r="K76" i="30" s="1"/>
  <c r="K77" i="30" s="1"/>
  <c r="K78" i="30" s="1"/>
  <c r="K79" i="30" s="1"/>
  <c r="K80" i="30" s="1"/>
  <c r="K81" i="30" s="1"/>
  <c r="K82" i="30" s="1"/>
  <c r="K83" i="30" s="1"/>
  <c r="K84" i="30" s="1"/>
  <c r="K85" i="30" s="1"/>
  <c r="K86" i="30" s="1"/>
  <c r="K87" i="30" s="1"/>
  <c r="K88" i="30" s="1"/>
  <c r="K89" i="30" s="1"/>
  <c r="K90" i="30" s="1"/>
  <c r="K91" i="30" s="1"/>
  <c r="S12" i="35" l="1"/>
  <c r="S13" i="35" s="1"/>
  <c r="S14" i="35" s="1"/>
  <c r="T12" i="35"/>
  <c r="T13" i="35" s="1"/>
  <c r="T14" i="35" s="1"/>
  <c r="R15" i="35"/>
  <c r="J9" i="35"/>
  <c r="A13" i="32"/>
  <c r="A19" i="32"/>
  <c r="T15" i="35" l="1"/>
  <c r="S15" i="35"/>
  <c r="R16" i="35"/>
  <c r="J10" i="35"/>
  <c r="G19" i="32"/>
  <c r="H19" i="32"/>
  <c r="N19" i="32"/>
  <c r="I19" i="32"/>
  <c r="M19" i="32"/>
  <c r="K19" i="32"/>
  <c r="L19" i="32"/>
  <c r="F19" i="32"/>
  <c r="G13" i="32"/>
  <c r="G31" i="32" s="1"/>
  <c r="C23" i="31" s="1"/>
  <c r="I25" i="30" s="1"/>
  <c r="M13" i="32"/>
  <c r="I13" i="32"/>
  <c r="N13" i="32"/>
  <c r="K13" i="32"/>
  <c r="F13" i="32"/>
  <c r="L13" i="32"/>
  <c r="L31" i="32" s="1"/>
  <c r="H23" i="31" s="1"/>
  <c r="I30" i="30" s="1"/>
  <c r="H13" i="32"/>
  <c r="M18" i="26"/>
  <c r="M19" i="26" s="1"/>
  <c r="M20" i="26" s="1"/>
  <c r="M21" i="26" s="1"/>
  <c r="M22" i="26" s="1"/>
  <c r="M23" i="26" s="1"/>
  <c r="M24" i="26" s="1"/>
  <c r="M25" i="26" s="1"/>
  <c r="M26" i="26" s="1"/>
  <c r="M27" i="26" s="1"/>
  <c r="M28" i="26" s="1"/>
  <c r="M29" i="26" s="1"/>
  <c r="M30" i="26" s="1"/>
  <c r="M31" i="26" s="1"/>
  <c r="M32" i="26" s="1"/>
  <c r="M33" i="26" s="1"/>
  <c r="M34" i="26" s="1"/>
  <c r="M35" i="26" s="1"/>
  <c r="M36" i="26" s="1"/>
  <c r="M37" i="26" s="1"/>
  <c r="M38" i="26" s="1"/>
  <c r="M39" i="26" s="1"/>
  <c r="M40" i="26" s="1"/>
  <c r="M41" i="26" s="1"/>
  <c r="M42" i="26" s="1"/>
  <c r="S16" i="35" l="1"/>
  <c r="R17" i="35"/>
  <c r="J11" i="35"/>
  <c r="T16" i="35"/>
  <c r="T17" i="35" s="1"/>
  <c r="N31" i="32"/>
  <c r="J23" i="31" s="1"/>
  <c r="I32" i="30" s="1"/>
  <c r="F31" i="32"/>
  <c r="B23" i="31" s="1"/>
  <c r="I24" i="30" s="1"/>
  <c r="I31" i="32"/>
  <c r="E23" i="31" s="1"/>
  <c r="B25" i="31" s="1"/>
  <c r="A35" i="30" s="1"/>
  <c r="K31" i="32"/>
  <c r="G23" i="31" s="1"/>
  <c r="I29" i="30" s="1"/>
  <c r="I5" i="35" s="1"/>
  <c r="H31" i="32"/>
  <c r="D23" i="31" s="1"/>
  <c r="I26" i="30" s="1"/>
  <c r="M31" i="32"/>
  <c r="I23" i="31" s="1"/>
  <c r="I31" i="30" s="1"/>
  <c r="D29" i="3"/>
  <c r="J9" i="29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D4" i="29"/>
  <c r="N1" i="29" s="1"/>
  <c r="M13" i="29"/>
  <c r="M14" i="29" s="1"/>
  <c r="M15" i="29" s="1"/>
  <c r="M16" i="29" s="1"/>
  <c r="M17" i="29" s="1"/>
  <c r="M18" i="29" s="1"/>
  <c r="M19" i="29" s="1"/>
  <c r="M20" i="29" s="1"/>
  <c r="M21" i="29" s="1"/>
  <c r="M22" i="29" s="1"/>
  <c r="M23" i="29" s="1"/>
  <c r="M24" i="29" s="1"/>
  <c r="M25" i="29" s="1"/>
  <c r="M26" i="29" s="1"/>
  <c r="M27" i="29" s="1"/>
  <c r="M28" i="29" s="1"/>
  <c r="M29" i="29" s="1"/>
  <c r="M30" i="29" s="1"/>
  <c r="M31" i="29" s="1"/>
  <c r="H6" i="29"/>
  <c r="H7" i="29" s="1"/>
  <c r="H8" i="29" s="1"/>
  <c r="H9" i="29" s="1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F3" i="29"/>
  <c r="S17" i="35" l="1"/>
  <c r="N12" i="35"/>
  <c r="I6" i="35"/>
  <c r="R18" i="35"/>
  <c r="J12" i="35"/>
  <c r="I27" i="30"/>
  <c r="R1" i="29"/>
  <c r="R2" i="29"/>
  <c r="R13" i="29"/>
  <c r="R12" i="29"/>
  <c r="T12" i="29" s="1"/>
  <c r="F4" i="29"/>
  <c r="N2" i="29"/>
  <c r="N3" i="29"/>
  <c r="R14" i="29"/>
  <c r="S18" i="35" l="1"/>
  <c r="T18" i="35"/>
  <c r="N13" i="35"/>
  <c r="I7" i="35"/>
  <c r="R19" i="35"/>
  <c r="J13" i="35"/>
  <c r="O12" i="35"/>
  <c r="P12" i="35"/>
  <c r="S12" i="29"/>
  <c r="S13" i="29" s="1"/>
  <c r="S14" i="29" s="1"/>
  <c r="T13" i="29"/>
  <c r="T14" i="29" s="1"/>
  <c r="R15" i="29"/>
  <c r="P13" i="35" l="1"/>
  <c r="T19" i="35"/>
  <c r="O13" i="35"/>
  <c r="N14" i="35"/>
  <c r="P14" i="35" s="1"/>
  <c r="I8" i="35"/>
  <c r="R20" i="35"/>
  <c r="J14" i="35"/>
  <c r="S19" i="35"/>
  <c r="S15" i="29"/>
  <c r="R16" i="29"/>
  <c r="T15" i="29"/>
  <c r="T20" i="35" l="1"/>
  <c r="S20" i="35"/>
  <c r="O14" i="35"/>
  <c r="N15" i="35"/>
  <c r="I9" i="35"/>
  <c r="R21" i="35"/>
  <c r="T21" i="35" s="1"/>
  <c r="J15" i="35"/>
  <c r="S16" i="29"/>
  <c r="T16" i="29"/>
  <c r="R17" i="29"/>
  <c r="O15" i="35" l="1"/>
  <c r="N16" i="35"/>
  <c r="I10" i="35"/>
  <c r="R22" i="35"/>
  <c r="T22" i="35" s="1"/>
  <c r="J16" i="35"/>
  <c r="P15" i="35"/>
  <c r="P16" i="35" s="1"/>
  <c r="S21" i="35"/>
  <c r="S9" i="35" s="1"/>
  <c r="S17" i="29"/>
  <c r="R18" i="29"/>
  <c r="T17" i="29"/>
  <c r="O16" i="35" l="1"/>
  <c r="N17" i="35"/>
  <c r="I11" i="35"/>
  <c r="P17" i="35"/>
  <c r="R23" i="35"/>
  <c r="T23" i="35" s="1"/>
  <c r="J17" i="35"/>
  <c r="T18" i="29"/>
  <c r="R19" i="29"/>
  <c r="S18" i="29"/>
  <c r="O17" i="35" l="1"/>
  <c r="N18" i="35"/>
  <c r="O18" i="35" s="1"/>
  <c r="I12" i="35"/>
  <c r="R24" i="35"/>
  <c r="T24" i="35" s="1"/>
  <c r="J18" i="35"/>
  <c r="T19" i="29"/>
  <c r="S19" i="29"/>
  <c r="R20" i="29"/>
  <c r="N19" i="35" l="1"/>
  <c r="O19" i="35" s="1"/>
  <c r="I13" i="35"/>
  <c r="R25" i="35"/>
  <c r="T25" i="35" s="1"/>
  <c r="J19" i="35"/>
  <c r="P18" i="35"/>
  <c r="P19" i="35" s="1"/>
  <c r="T20" i="29"/>
  <c r="R21" i="29"/>
  <c r="S20" i="29"/>
  <c r="R26" i="35" l="1"/>
  <c r="T26" i="35" s="1"/>
  <c r="J20" i="35"/>
  <c r="N20" i="35"/>
  <c r="O20" i="35" s="1"/>
  <c r="I14" i="35"/>
  <c r="T21" i="29"/>
  <c r="S21" i="29"/>
  <c r="S9" i="29" s="1"/>
  <c r="R22" i="29"/>
  <c r="N21" i="35" l="1"/>
  <c r="I15" i="35"/>
  <c r="O21" i="35"/>
  <c r="O9" i="35" s="1"/>
  <c r="R27" i="35"/>
  <c r="T27" i="35" s="1"/>
  <c r="J21" i="35"/>
  <c r="P20" i="35"/>
  <c r="P21" i="35" s="1"/>
  <c r="T22" i="29"/>
  <c r="R23" i="29"/>
  <c r="O5" i="35" l="1"/>
  <c r="B12" i="35" s="1"/>
  <c r="C42" i="30" s="1"/>
  <c r="O6" i="35"/>
  <c r="C12" i="35" s="1"/>
  <c r="E42" i="30" s="1"/>
  <c r="N22" i="35"/>
  <c r="P22" i="35" s="1"/>
  <c r="I16" i="35"/>
  <c r="R28" i="35"/>
  <c r="T28" i="35" s="1"/>
  <c r="J22" i="35"/>
  <c r="T23" i="29"/>
  <c r="R24" i="29"/>
  <c r="N23" i="35" l="1"/>
  <c r="P23" i="35" s="1"/>
  <c r="I17" i="35"/>
  <c r="R29" i="35"/>
  <c r="T29" i="35" s="1"/>
  <c r="J23" i="35"/>
  <c r="T24" i="29"/>
  <c r="R25" i="29"/>
  <c r="N24" i="35" l="1"/>
  <c r="P24" i="35" s="1"/>
  <c r="I18" i="35"/>
  <c r="R30" i="35"/>
  <c r="T30" i="35" s="1"/>
  <c r="J24" i="35"/>
  <c r="R31" i="35" s="1"/>
  <c r="T25" i="29"/>
  <c r="R26" i="29"/>
  <c r="T31" i="35" l="1"/>
  <c r="T9" i="35" s="1"/>
  <c r="N25" i="35"/>
  <c r="P25" i="35" s="1"/>
  <c r="I19" i="35"/>
  <c r="T26" i="29"/>
  <c r="R27" i="29"/>
  <c r="N26" i="35" l="1"/>
  <c r="P26" i="35" s="1"/>
  <c r="I20" i="35"/>
  <c r="T27" i="29"/>
  <c r="R28" i="29"/>
  <c r="C32" i="3"/>
  <c r="C33" i="3"/>
  <c r="C34" i="3"/>
  <c r="N27" i="35" l="1"/>
  <c r="P27" i="35" s="1"/>
  <c r="I21" i="35"/>
  <c r="T28" i="29"/>
  <c r="R29" i="29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N28" i="35" l="1"/>
  <c r="P28" i="35" s="1"/>
  <c r="I22" i="35"/>
  <c r="T29" i="29"/>
  <c r="R31" i="29"/>
  <c r="R30" i="29"/>
  <c r="B2" i="17"/>
  <c r="C2" i="17" s="1"/>
  <c r="D2" i="17" s="1"/>
  <c r="E2" i="17" s="1"/>
  <c r="F2" i="17" s="1"/>
  <c r="G2" i="17" s="1"/>
  <c r="H2" i="17" s="1"/>
  <c r="I2" i="17" s="1"/>
  <c r="J2" i="17" s="1"/>
  <c r="K2" i="17" s="1"/>
  <c r="L2" i="17" s="1"/>
  <c r="M2" i="17" s="1"/>
  <c r="N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AE2" i="17" s="1"/>
  <c r="AF2" i="17" s="1"/>
  <c r="AG2" i="17" s="1"/>
  <c r="AH2" i="17" s="1"/>
  <c r="AI2" i="17" s="1"/>
  <c r="AJ2" i="17" s="1"/>
  <c r="AK2" i="17" s="1"/>
  <c r="AL2" i="17" s="1"/>
  <c r="AM2" i="17" s="1"/>
  <c r="K12" i="26"/>
  <c r="K13" i="26" s="1"/>
  <c r="K14" i="26" s="1"/>
  <c r="K15" i="26" s="1"/>
  <c r="K16" i="26" s="1"/>
  <c r="K17" i="26" s="1"/>
  <c r="K18" i="26" s="1"/>
  <c r="K19" i="26" s="1"/>
  <c r="K20" i="26" s="1"/>
  <c r="K21" i="26" s="1"/>
  <c r="K22" i="26" s="1"/>
  <c r="K23" i="26" s="1"/>
  <c r="K24" i="26" s="1"/>
  <c r="K25" i="26" s="1"/>
  <c r="K26" i="26" s="1"/>
  <c r="K27" i="26" s="1"/>
  <c r="K28" i="26" s="1"/>
  <c r="K29" i="26" s="1"/>
  <c r="K30" i="26" s="1"/>
  <c r="K31" i="26" s="1"/>
  <c r="K32" i="26" s="1"/>
  <c r="K33" i="26" s="1"/>
  <c r="K34" i="26" s="1"/>
  <c r="K35" i="26" s="1"/>
  <c r="K36" i="26" s="1"/>
  <c r="K37" i="26" s="1"/>
  <c r="K38" i="26" s="1"/>
  <c r="K39" i="26" s="1"/>
  <c r="K40" i="26" s="1"/>
  <c r="K41" i="26" s="1"/>
  <c r="K42" i="26" s="1"/>
  <c r="K43" i="26" s="1"/>
  <c r="K44" i="26" s="1"/>
  <c r="K45" i="26" s="1"/>
  <c r="K46" i="26" s="1"/>
  <c r="K47" i="26" s="1"/>
  <c r="K48" i="26" s="1"/>
  <c r="K49" i="26" s="1"/>
  <c r="K50" i="26" s="1"/>
  <c r="K51" i="26" s="1"/>
  <c r="K52" i="26" s="1"/>
  <c r="K53" i="26" s="1"/>
  <c r="K54" i="26" s="1"/>
  <c r="K55" i="26" s="1"/>
  <c r="K56" i="26" s="1"/>
  <c r="K57" i="26" s="1"/>
  <c r="K58" i="26" s="1"/>
  <c r="K59" i="26" s="1"/>
  <c r="K60" i="26" s="1"/>
  <c r="K61" i="26" s="1"/>
  <c r="K62" i="26" s="1"/>
  <c r="K63" i="26" s="1"/>
  <c r="K64" i="26" s="1"/>
  <c r="K65" i="26" s="1"/>
  <c r="K66" i="26" s="1"/>
  <c r="K67" i="26" s="1"/>
  <c r="K68" i="26" s="1"/>
  <c r="K69" i="26" s="1"/>
  <c r="K70" i="26" s="1"/>
  <c r="K71" i="26" s="1"/>
  <c r="K72" i="26" s="1"/>
  <c r="K73" i="26" s="1"/>
  <c r="K74" i="26" s="1"/>
  <c r="K75" i="26" s="1"/>
  <c r="K76" i="26" s="1"/>
  <c r="K77" i="26" s="1"/>
  <c r="K78" i="26" s="1"/>
  <c r="K79" i="26" s="1"/>
  <c r="K80" i="26" s="1"/>
  <c r="K81" i="26" s="1"/>
  <c r="K82" i="26" s="1"/>
  <c r="K83" i="26" s="1"/>
  <c r="K84" i="26" s="1"/>
  <c r="K85" i="26" s="1"/>
  <c r="K86" i="26" s="1"/>
  <c r="K87" i="26" s="1"/>
  <c r="K88" i="26" s="1"/>
  <c r="K89" i="26" s="1"/>
  <c r="K90" i="26" s="1"/>
  <c r="K91" i="26" s="1"/>
  <c r="N29" i="35" l="1"/>
  <c r="P29" i="35" s="1"/>
  <c r="I23" i="35"/>
  <c r="T30" i="29"/>
  <c r="T31" i="29" s="1"/>
  <c r="T9" i="29" s="1"/>
  <c r="M8" i="3"/>
  <c r="M7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L59" i="3"/>
  <c r="AK59" i="3"/>
  <c r="AJ59" i="3"/>
  <c r="AL58" i="3"/>
  <c r="AK58" i="3"/>
  <c r="AJ58" i="3"/>
  <c r="AL57" i="3"/>
  <c r="AK57" i="3"/>
  <c r="AJ57" i="3"/>
  <c r="AL56" i="3"/>
  <c r="AK56" i="3"/>
  <c r="AJ56" i="3"/>
  <c r="AL55" i="3"/>
  <c r="AK55" i="3"/>
  <c r="AJ55" i="3"/>
  <c r="AL54" i="3"/>
  <c r="AK54" i="3"/>
  <c r="AJ54" i="3"/>
  <c r="AL53" i="3"/>
  <c r="AK53" i="3"/>
  <c r="AJ53" i="3"/>
  <c r="AL52" i="3"/>
  <c r="AK52" i="3"/>
  <c r="AJ52" i="3"/>
  <c r="AL51" i="3"/>
  <c r="AK51" i="3"/>
  <c r="AJ51" i="3"/>
  <c r="AL50" i="3"/>
  <c r="AK50" i="3"/>
  <c r="AJ50" i="3"/>
  <c r="AL49" i="3"/>
  <c r="AK49" i="3"/>
  <c r="AJ49" i="3"/>
  <c r="AL48" i="3"/>
  <c r="AK48" i="3"/>
  <c r="AJ48" i="3"/>
  <c r="AL47" i="3"/>
  <c r="AK47" i="3"/>
  <c r="AJ47" i="3"/>
  <c r="AL46" i="3"/>
  <c r="AK46" i="3"/>
  <c r="AJ46" i="3"/>
  <c r="AL45" i="3"/>
  <c r="AK45" i="3"/>
  <c r="AJ45" i="3"/>
  <c r="AL44" i="3"/>
  <c r="AK44" i="3"/>
  <c r="AJ44" i="3"/>
  <c r="AL43" i="3"/>
  <c r="AK43" i="3"/>
  <c r="AJ43" i="3"/>
  <c r="AL42" i="3"/>
  <c r="AK42" i="3"/>
  <c r="AJ42" i="3"/>
  <c r="AL41" i="3"/>
  <c r="AK41" i="3"/>
  <c r="AJ41" i="3"/>
  <c r="AL40" i="3"/>
  <c r="AK40" i="3"/>
  <c r="AJ40" i="3"/>
  <c r="AL39" i="3"/>
  <c r="AK39" i="3"/>
  <c r="AJ39" i="3"/>
  <c r="AL38" i="3"/>
  <c r="AK38" i="3"/>
  <c r="AJ38" i="3"/>
  <c r="AL37" i="3"/>
  <c r="AK37" i="3"/>
  <c r="AJ37" i="3"/>
  <c r="AL36" i="3"/>
  <c r="AK36" i="3"/>
  <c r="AJ36" i="3"/>
  <c r="AL35" i="3"/>
  <c r="AK35" i="3"/>
  <c r="AJ35" i="3"/>
  <c r="AL34" i="3"/>
  <c r="AK34" i="3"/>
  <c r="AJ34" i="3"/>
  <c r="AL33" i="3"/>
  <c r="AK33" i="3"/>
  <c r="AJ33" i="3"/>
  <c r="AL32" i="3"/>
  <c r="AK32" i="3"/>
  <c r="AJ32" i="3"/>
  <c r="AL31" i="3"/>
  <c r="AK31" i="3"/>
  <c r="AJ31" i="3"/>
  <c r="AL30" i="3"/>
  <c r="AK30" i="3"/>
  <c r="AJ30" i="3"/>
  <c r="AL29" i="3"/>
  <c r="AK29" i="3"/>
  <c r="AJ29" i="3"/>
  <c r="AL28" i="3"/>
  <c r="AK28" i="3"/>
  <c r="AJ28" i="3"/>
  <c r="AL27" i="3"/>
  <c r="AK27" i="3"/>
  <c r="AJ27" i="3"/>
  <c r="AL26" i="3"/>
  <c r="AK26" i="3"/>
  <c r="AJ26" i="3"/>
  <c r="AL25" i="3"/>
  <c r="AK25" i="3"/>
  <c r="AJ25" i="3"/>
  <c r="AL24" i="3"/>
  <c r="AK24" i="3"/>
  <c r="AJ24" i="3"/>
  <c r="AL23" i="3"/>
  <c r="AK23" i="3"/>
  <c r="AJ23" i="3"/>
  <c r="AL22" i="3"/>
  <c r="AK22" i="3"/>
  <c r="AJ22" i="3"/>
  <c r="AL21" i="3"/>
  <c r="AK21" i="3"/>
  <c r="AJ21" i="3"/>
  <c r="AL20" i="3"/>
  <c r="AK20" i="3"/>
  <c r="AJ20" i="3"/>
  <c r="AL19" i="3"/>
  <c r="AK19" i="3"/>
  <c r="AJ19" i="3"/>
  <c r="AL18" i="3"/>
  <c r="AK18" i="3"/>
  <c r="AJ18" i="3"/>
  <c r="AL17" i="3"/>
  <c r="AK17" i="3"/>
  <c r="AJ17" i="3"/>
  <c r="AL16" i="3"/>
  <c r="AK16" i="3"/>
  <c r="AJ16" i="3"/>
  <c r="AL15" i="3"/>
  <c r="AK15" i="3"/>
  <c r="AJ15" i="3"/>
  <c r="AL14" i="3"/>
  <c r="AK14" i="3"/>
  <c r="AJ14" i="3"/>
  <c r="AL13" i="3"/>
  <c r="AK13" i="3"/>
  <c r="AJ13" i="3"/>
  <c r="AL12" i="3"/>
  <c r="AK12" i="3"/>
  <c r="AJ12" i="3"/>
  <c r="AL11" i="3"/>
  <c r="AK11" i="3"/>
  <c r="AJ11" i="3"/>
  <c r="AL10" i="3"/>
  <c r="AK10" i="3"/>
  <c r="AJ10" i="3"/>
  <c r="AL9" i="3"/>
  <c r="AK9" i="3"/>
  <c r="AJ9" i="3"/>
  <c r="AA61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I59" i="3"/>
  <c r="AG59" i="3"/>
  <c r="AF59" i="3"/>
  <c r="AE59" i="3"/>
  <c r="AI58" i="3"/>
  <c r="AG58" i="3"/>
  <c r="AF58" i="3"/>
  <c r="AE58" i="3"/>
  <c r="AI57" i="3"/>
  <c r="AG57" i="3"/>
  <c r="AF57" i="3"/>
  <c r="AE57" i="3"/>
  <c r="AI56" i="3"/>
  <c r="AG56" i="3"/>
  <c r="AF56" i="3"/>
  <c r="AE56" i="3"/>
  <c r="AI55" i="3"/>
  <c r="AG55" i="3"/>
  <c r="AF55" i="3"/>
  <c r="AE55" i="3"/>
  <c r="AI54" i="3"/>
  <c r="AG54" i="3"/>
  <c r="AF54" i="3"/>
  <c r="AE54" i="3"/>
  <c r="AI53" i="3"/>
  <c r="AG53" i="3"/>
  <c r="AF53" i="3"/>
  <c r="AE53" i="3"/>
  <c r="AI52" i="3"/>
  <c r="AG52" i="3"/>
  <c r="AF52" i="3"/>
  <c r="AE52" i="3"/>
  <c r="AI51" i="3"/>
  <c r="AG51" i="3"/>
  <c r="AF51" i="3"/>
  <c r="AE51" i="3"/>
  <c r="AI50" i="3"/>
  <c r="AG50" i="3"/>
  <c r="AF50" i="3"/>
  <c r="AE50" i="3"/>
  <c r="AI49" i="3"/>
  <c r="AG49" i="3"/>
  <c r="AF49" i="3"/>
  <c r="AE49" i="3"/>
  <c r="AI48" i="3"/>
  <c r="AG48" i="3"/>
  <c r="AF48" i="3"/>
  <c r="AE48" i="3"/>
  <c r="AI47" i="3"/>
  <c r="AG47" i="3"/>
  <c r="AF47" i="3"/>
  <c r="AE47" i="3"/>
  <c r="AI46" i="3"/>
  <c r="AG46" i="3"/>
  <c r="AF46" i="3"/>
  <c r="AE46" i="3"/>
  <c r="AI45" i="3"/>
  <c r="AG45" i="3"/>
  <c r="AF45" i="3"/>
  <c r="AE45" i="3"/>
  <c r="AI44" i="3"/>
  <c r="AG44" i="3"/>
  <c r="AF44" i="3"/>
  <c r="AE44" i="3"/>
  <c r="AI43" i="3"/>
  <c r="AG43" i="3"/>
  <c r="AF43" i="3"/>
  <c r="AE43" i="3"/>
  <c r="AI42" i="3"/>
  <c r="AG42" i="3"/>
  <c r="AF42" i="3"/>
  <c r="AE42" i="3"/>
  <c r="AI41" i="3"/>
  <c r="AG41" i="3"/>
  <c r="AF41" i="3"/>
  <c r="AE41" i="3"/>
  <c r="AI40" i="3"/>
  <c r="AG40" i="3"/>
  <c r="AF40" i="3"/>
  <c r="AE40" i="3"/>
  <c r="AI39" i="3"/>
  <c r="AG39" i="3"/>
  <c r="AF39" i="3"/>
  <c r="AE39" i="3"/>
  <c r="AI38" i="3"/>
  <c r="AG38" i="3"/>
  <c r="AF38" i="3"/>
  <c r="AE38" i="3"/>
  <c r="AI37" i="3"/>
  <c r="AG37" i="3"/>
  <c r="AF37" i="3"/>
  <c r="AE37" i="3"/>
  <c r="AI36" i="3"/>
  <c r="AG36" i="3"/>
  <c r="AF36" i="3"/>
  <c r="AE36" i="3"/>
  <c r="AI35" i="3"/>
  <c r="AG35" i="3"/>
  <c r="AF35" i="3"/>
  <c r="AE35" i="3"/>
  <c r="AI34" i="3"/>
  <c r="AG34" i="3"/>
  <c r="AF34" i="3"/>
  <c r="AE34" i="3"/>
  <c r="AI33" i="3"/>
  <c r="AG33" i="3"/>
  <c r="AF33" i="3"/>
  <c r="AE33" i="3"/>
  <c r="AI32" i="3"/>
  <c r="AG32" i="3"/>
  <c r="AF32" i="3"/>
  <c r="AE32" i="3"/>
  <c r="AI31" i="3"/>
  <c r="AG31" i="3"/>
  <c r="AF31" i="3"/>
  <c r="AE31" i="3"/>
  <c r="AI30" i="3"/>
  <c r="AG30" i="3"/>
  <c r="AF30" i="3"/>
  <c r="AE30" i="3"/>
  <c r="AI29" i="3"/>
  <c r="AG29" i="3"/>
  <c r="AF29" i="3"/>
  <c r="AE29" i="3"/>
  <c r="AI28" i="3"/>
  <c r="AG28" i="3"/>
  <c r="AF28" i="3"/>
  <c r="AE28" i="3"/>
  <c r="AI27" i="3"/>
  <c r="AG27" i="3"/>
  <c r="AF27" i="3"/>
  <c r="AE27" i="3"/>
  <c r="AI26" i="3"/>
  <c r="AG26" i="3"/>
  <c r="AF26" i="3"/>
  <c r="AE26" i="3"/>
  <c r="AI25" i="3"/>
  <c r="AG25" i="3"/>
  <c r="AF25" i="3"/>
  <c r="AE25" i="3"/>
  <c r="AI24" i="3"/>
  <c r="AG24" i="3"/>
  <c r="AF24" i="3"/>
  <c r="AE24" i="3"/>
  <c r="AI23" i="3"/>
  <c r="AG23" i="3"/>
  <c r="AF23" i="3"/>
  <c r="AE23" i="3"/>
  <c r="AI22" i="3"/>
  <c r="AG22" i="3"/>
  <c r="AF22" i="3"/>
  <c r="AE22" i="3"/>
  <c r="AI21" i="3"/>
  <c r="AG21" i="3"/>
  <c r="AF21" i="3"/>
  <c r="AE21" i="3"/>
  <c r="AI20" i="3"/>
  <c r="AG20" i="3"/>
  <c r="AF20" i="3"/>
  <c r="AE20" i="3"/>
  <c r="AI19" i="3"/>
  <c r="AG19" i="3"/>
  <c r="AF19" i="3"/>
  <c r="AE19" i="3"/>
  <c r="AI18" i="3"/>
  <c r="AG18" i="3"/>
  <c r="AF18" i="3"/>
  <c r="AE18" i="3"/>
  <c r="AI17" i="3"/>
  <c r="AG17" i="3"/>
  <c r="AF17" i="3"/>
  <c r="AE17" i="3"/>
  <c r="AI16" i="3"/>
  <c r="AG16" i="3"/>
  <c r="AF16" i="3"/>
  <c r="AE16" i="3"/>
  <c r="AI15" i="3"/>
  <c r="AG15" i="3"/>
  <c r="AF15" i="3"/>
  <c r="AE15" i="3"/>
  <c r="AI14" i="3"/>
  <c r="AG14" i="3"/>
  <c r="AF14" i="3"/>
  <c r="AE14" i="3"/>
  <c r="AI13" i="3"/>
  <c r="AG13" i="3"/>
  <c r="AF13" i="3"/>
  <c r="AE13" i="3"/>
  <c r="AI12" i="3"/>
  <c r="AG12" i="3"/>
  <c r="AF12" i="3"/>
  <c r="AE12" i="3"/>
  <c r="AI11" i="3"/>
  <c r="AG11" i="3"/>
  <c r="AF11" i="3"/>
  <c r="AE11" i="3"/>
  <c r="AI10" i="3"/>
  <c r="AG10" i="3"/>
  <c r="AF10" i="3"/>
  <c r="AE10" i="3"/>
  <c r="AI9" i="3"/>
  <c r="AG9" i="3"/>
  <c r="AF9" i="3"/>
  <c r="AE9" i="3"/>
  <c r="N30" i="35" l="1"/>
  <c r="P30" i="35" s="1"/>
  <c r="I24" i="35"/>
  <c r="N31" i="35" s="1"/>
  <c r="P31" i="35" s="1"/>
  <c r="P9" i="35" s="1"/>
  <c r="AF62" i="3"/>
  <c r="AH62" i="3"/>
  <c r="AH63" i="3"/>
  <c r="AE66" i="3"/>
  <c r="AF66" i="3"/>
  <c r="AH65" i="3"/>
  <c r="AH66" i="3"/>
  <c r="AE65" i="3"/>
  <c r="AF65" i="3"/>
  <c r="AE63" i="3"/>
  <c r="AF63" i="3"/>
  <c r="AE62" i="3"/>
  <c r="Z1" i="3"/>
  <c r="A3" i="3" s="1"/>
  <c r="F29" i="3" s="1"/>
  <c r="G29" i="3" s="1"/>
  <c r="H8" i="3"/>
  <c r="M9" i="3"/>
  <c r="H9" i="3" s="1"/>
  <c r="F9" i="3"/>
  <c r="A9" i="3" s="1"/>
  <c r="D8" i="3"/>
  <c r="H7" i="3"/>
  <c r="D7" i="3"/>
  <c r="A7" i="3" s="1"/>
  <c r="D6" i="3"/>
  <c r="A6" i="3" s="1"/>
  <c r="N3" i="3"/>
  <c r="I2" i="3"/>
  <c r="C29" i="3" s="1"/>
  <c r="A34" i="26" l="1"/>
  <c r="A34" i="30"/>
  <c r="P5" i="35"/>
  <c r="B13" i="35" s="1"/>
  <c r="C43" i="30" s="1"/>
  <c r="P6" i="35"/>
  <c r="C13" i="35" s="1"/>
  <c r="E43" i="30" s="1"/>
  <c r="H3" i="3"/>
  <c r="I1" i="19" s="1"/>
  <c r="AQ4" i="17" s="1"/>
  <c r="AR4" i="17" s="1"/>
  <c r="H1" i="3"/>
  <c r="AF71" i="3"/>
  <c r="AE71" i="3"/>
  <c r="AH71" i="3"/>
  <c r="AH73" i="3" s="1"/>
  <c r="AE72" i="3"/>
  <c r="AH72" i="3"/>
  <c r="A8" i="3"/>
  <c r="A6" i="19" s="1"/>
  <c r="AQ3" i="17" s="1"/>
  <c r="AR3" i="17" s="1"/>
  <c r="AS3" i="17" s="1"/>
  <c r="AG72" i="3"/>
  <c r="AG71" i="3"/>
  <c r="AI72" i="3"/>
  <c r="AI71" i="3"/>
  <c r="AI73" i="3" s="1"/>
  <c r="AI74" i="3" s="1"/>
  <c r="AF72" i="3"/>
  <c r="H4" i="3"/>
  <c r="I2" i="19" s="1"/>
  <c r="AJ2" i="3"/>
  <c r="B33" i="3" s="1"/>
  <c r="AH2" i="3"/>
  <c r="AG2" i="3"/>
  <c r="B29" i="3"/>
  <c r="AL2" i="3"/>
  <c r="B32" i="3" s="1"/>
  <c r="AF2" i="3"/>
  <c r="AK2" i="3"/>
  <c r="B34" i="3" s="1"/>
  <c r="AE2" i="3"/>
  <c r="AI2" i="3"/>
  <c r="AI3" i="3" s="1"/>
  <c r="AA4" i="3"/>
  <c r="AA3" i="3"/>
  <c r="AA1" i="3" s="1"/>
  <c r="A7" i="19"/>
  <c r="A13" i="19" s="1"/>
  <c r="A5" i="19"/>
  <c r="A4" i="19"/>
  <c r="A1" i="19"/>
  <c r="A2" i="19"/>
  <c r="I6" i="19"/>
  <c r="A18" i="19" s="1"/>
  <c r="I4" i="19"/>
  <c r="A21" i="19" s="1"/>
  <c r="I5" i="19"/>
  <c r="W3" i="3"/>
  <c r="W4" i="3" s="1"/>
  <c r="W5" i="3" s="1"/>
  <c r="W6" i="3" s="1"/>
  <c r="W7" i="3" s="1"/>
  <c r="W8" i="3" s="1"/>
  <c r="W9" i="3" s="1"/>
  <c r="W10" i="3" s="1"/>
  <c r="W11" i="3" s="1"/>
  <c r="W17" i="3" s="1"/>
  <c r="W18" i="3" s="1"/>
  <c r="W19" i="3" s="1"/>
  <c r="AU2" i="17"/>
  <c r="P3" i="3"/>
  <c r="P4" i="3" s="1"/>
  <c r="P5" i="3" s="1"/>
  <c r="P6" i="3" s="1"/>
  <c r="P7" i="3" s="1"/>
  <c r="P8" i="3" s="1"/>
  <c r="P9" i="3" s="1"/>
  <c r="P10" i="3" s="1"/>
  <c r="P11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AU4" i="17"/>
  <c r="AU3" i="17"/>
  <c r="A8" i="17"/>
  <c r="A9" i="17" s="1"/>
  <c r="A10" i="17" s="1"/>
  <c r="I10" i="19"/>
  <c r="A15" i="19"/>
  <c r="F15" i="19" s="1"/>
  <c r="F16" i="19" s="1"/>
  <c r="AG3" i="3" l="1"/>
  <c r="AD3" i="3" s="1"/>
  <c r="C31" i="3" s="1"/>
  <c r="B31" i="3" s="1"/>
  <c r="A24" i="19"/>
  <c r="H24" i="19" s="1"/>
  <c r="AF73" i="3"/>
  <c r="AG73" i="3"/>
  <c r="AE73" i="3"/>
  <c r="A19" i="19"/>
  <c r="AS4" i="17"/>
  <c r="AE3" i="3"/>
  <c r="A25" i="19"/>
  <c r="AQ2" i="17"/>
  <c r="AR2" i="17" s="1"/>
  <c r="N18" i="19"/>
  <c r="M15" i="19"/>
  <c r="M16" i="19" s="1"/>
  <c r="G15" i="19"/>
  <c r="G16" i="19" s="1"/>
  <c r="K15" i="19"/>
  <c r="K16" i="19" s="1"/>
  <c r="H15" i="19"/>
  <c r="H16" i="19" s="1"/>
  <c r="L15" i="19"/>
  <c r="L16" i="19" s="1"/>
  <c r="N15" i="19"/>
  <c r="N16" i="19" s="1"/>
  <c r="A11" i="17"/>
  <c r="I15" i="19"/>
  <c r="I16" i="19" s="1"/>
  <c r="A22" i="19"/>
  <c r="N19" i="19" l="1"/>
  <c r="AG74" i="3"/>
  <c r="AD74" i="3" s="1"/>
  <c r="C30" i="3" s="1"/>
  <c r="B30" i="3" s="1"/>
  <c r="B27" i="3" s="1"/>
  <c r="AE74" i="3"/>
  <c r="M24" i="19"/>
  <c r="M25" i="19" s="1"/>
  <c r="I24" i="19"/>
  <c r="I25" i="19" s="1"/>
  <c r="N24" i="19"/>
  <c r="N25" i="19" s="1"/>
  <c r="G24" i="19"/>
  <c r="G25" i="19" s="1"/>
  <c r="K24" i="19"/>
  <c r="K25" i="19" s="1"/>
  <c r="L24" i="19"/>
  <c r="L25" i="19" s="1"/>
  <c r="H25" i="19"/>
  <c r="F24" i="19"/>
  <c r="F25" i="19" s="1"/>
  <c r="AQ5" i="17"/>
  <c r="M18" i="19"/>
  <c r="M19" i="19" s="1"/>
  <c r="L18" i="19"/>
  <c r="L19" i="19" s="1"/>
  <c r="K18" i="19"/>
  <c r="K19" i="19" s="1"/>
  <c r="H18" i="19"/>
  <c r="H19" i="19" s="1"/>
  <c r="I18" i="19"/>
  <c r="I19" i="19" s="1"/>
  <c r="G18" i="19"/>
  <c r="G19" i="19" s="1"/>
  <c r="F18" i="19"/>
  <c r="F19" i="19" s="1"/>
  <c r="AS2" i="17"/>
  <c r="AS5" i="17" s="1"/>
  <c r="AR5" i="17"/>
  <c r="A12" i="17"/>
  <c r="F21" i="19"/>
  <c r="F22" i="19" s="1"/>
  <c r="M21" i="19"/>
  <c r="M22" i="19" s="1"/>
  <c r="K21" i="19"/>
  <c r="K22" i="19" s="1"/>
  <c r="G21" i="19"/>
  <c r="G22" i="19" s="1"/>
  <c r="N21" i="19"/>
  <c r="N22" i="19" s="1"/>
  <c r="H21" i="19"/>
  <c r="H22" i="19" s="1"/>
  <c r="L21" i="19"/>
  <c r="L22" i="19" s="1"/>
  <c r="I21" i="19"/>
  <c r="I22" i="19" s="1"/>
  <c r="A13" i="17" l="1"/>
  <c r="A14" i="17" l="1"/>
  <c r="A15" i="17" l="1"/>
  <c r="A16" i="17" l="1"/>
  <c r="A17" i="17" l="1"/>
  <c r="A18" i="17" l="1"/>
  <c r="A19" i="17" l="1"/>
  <c r="A20" i="17" l="1"/>
  <c r="A21" i="17" l="1"/>
  <c r="A22" i="17" l="1"/>
  <c r="A23" i="17" l="1"/>
  <c r="A24" i="17" l="1"/>
  <c r="A25" i="17" l="1"/>
  <c r="A26" i="17" l="1"/>
  <c r="A27" i="17" l="1"/>
  <c r="A28" i="17" l="1"/>
  <c r="A29" i="17" l="1"/>
  <c r="A30" i="17" l="1"/>
  <c r="A31" i="17" l="1"/>
  <c r="A32" i="17" l="1"/>
  <c r="A33" i="17" l="1"/>
  <c r="A34" i="17" l="1"/>
  <c r="A35" i="17" l="1"/>
  <c r="A36" i="17" l="1"/>
  <c r="A37" i="17" l="1"/>
  <c r="A38" i="17" l="1"/>
  <c r="A39" i="17" l="1"/>
  <c r="A40" i="17" l="1"/>
  <c r="A41" i="17" l="1"/>
  <c r="A42" i="17" l="1"/>
  <c r="A43" i="17" l="1"/>
  <c r="A44" i="17" l="1"/>
  <c r="A45" i="17" l="1"/>
  <c r="A46" i="17" l="1"/>
  <c r="AR46" i="17" l="1"/>
  <c r="A47" i="17"/>
  <c r="AS46" i="17"/>
  <c r="AQ46" i="17"/>
  <c r="AR10" i="17" l="1"/>
  <c r="AR9" i="17"/>
  <c r="AR7" i="17"/>
  <c r="AR8" i="17"/>
  <c r="AR11" i="17"/>
  <c r="AR12" i="17"/>
  <c r="AR13" i="17"/>
  <c r="AR14" i="17"/>
  <c r="AR15" i="17"/>
  <c r="AR16" i="17"/>
  <c r="AR17" i="17"/>
  <c r="AR18" i="17"/>
  <c r="AR19" i="17"/>
  <c r="AR20" i="17"/>
  <c r="AR21" i="17"/>
  <c r="AR22" i="17"/>
  <c r="AR23" i="17"/>
  <c r="AR24" i="17"/>
  <c r="AR25" i="17"/>
  <c r="AR26" i="17"/>
  <c r="AR27" i="17"/>
  <c r="AR28" i="17"/>
  <c r="AR29" i="17"/>
  <c r="AR30" i="17"/>
  <c r="AR31" i="17"/>
  <c r="AR32" i="17"/>
  <c r="AR33" i="17"/>
  <c r="AR34" i="17"/>
  <c r="AR35" i="17"/>
  <c r="AR36" i="17"/>
  <c r="AR37" i="17"/>
  <c r="AR38" i="17"/>
  <c r="AR39" i="17"/>
  <c r="AR40" i="17"/>
  <c r="AR41" i="17"/>
  <c r="AR42" i="17"/>
  <c r="AR43" i="17"/>
  <c r="AR44" i="17"/>
  <c r="AR45" i="17"/>
  <c r="AS8" i="17"/>
  <c r="AQ7" i="17"/>
  <c r="AQ8" i="17"/>
  <c r="AS7" i="17"/>
  <c r="AQ9" i="17"/>
  <c r="A48" i="17"/>
  <c r="AR47" i="17" s="1"/>
  <c r="AS9" i="17"/>
  <c r="AQ10" i="17"/>
  <c r="AS10" i="17"/>
  <c r="AS11" i="17"/>
  <c r="AQ11" i="17"/>
  <c r="AS12" i="17"/>
  <c r="AQ12" i="17"/>
  <c r="AS13" i="17"/>
  <c r="AQ13" i="17"/>
  <c r="AQ14" i="17"/>
  <c r="AS14" i="17"/>
  <c r="AS15" i="17"/>
  <c r="AQ15" i="17"/>
  <c r="AS16" i="17"/>
  <c r="AQ16" i="17"/>
  <c r="AQ17" i="17"/>
  <c r="AS17" i="17"/>
  <c r="AQ18" i="17"/>
  <c r="AS18" i="17"/>
  <c r="AS19" i="17"/>
  <c r="AQ19" i="17"/>
  <c r="AQ20" i="17"/>
  <c r="AS20" i="17"/>
  <c r="AQ21" i="17"/>
  <c r="AS21" i="17"/>
  <c r="AS22" i="17"/>
  <c r="AQ22" i="17"/>
  <c r="AS23" i="17"/>
  <c r="AQ23" i="17"/>
  <c r="AS24" i="17"/>
  <c r="AQ24" i="17"/>
  <c r="AQ25" i="17"/>
  <c r="AS25" i="17"/>
  <c r="AQ26" i="17"/>
  <c r="AS26" i="17"/>
  <c r="AQ27" i="17"/>
  <c r="AS27" i="17"/>
  <c r="AS28" i="17"/>
  <c r="AQ28" i="17"/>
  <c r="AS29" i="17"/>
  <c r="AQ29" i="17"/>
  <c r="AS30" i="17"/>
  <c r="AQ30" i="17"/>
  <c r="AQ31" i="17"/>
  <c r="AS31" i="17"/>
  <c r="AS32" i="17"/>
  <c r="AQ32" i="17"/>
  <c r="AS33" i="17"/>
  <c r="AQ33" i="17"/>
  <c r="AQ34" i="17"/>
  <c r="AS34" i="17"/>
  <c r="AS35" i="17"/>
  <c r="AQ35" i="17"/>
  <c r="AS36" i="17"/>
  <c r="AQ36" i="17"/>
  <c r="AQ37" i="17"/>
  <c r="AS37" i="17"/>
  <c r="AQ38" i="17"/>
  <c r="AS38" i="17"/>
  <c r="AS39" i="17"/>
  <c r="AQ39" i="17"/>
  <c r="AS40" i="17"/>
  <c r="AQ40" i="17"/>
  <c r="AQ41" i="17"/>
  <c r="AS41" i="17"/>
  <c r="AQ42" i="17"/>
  <c r="AS42" i="17"/>
  <c r="AS43" i="17"/>
  <c r="AQ43" i="17"/>
  <c r="AS44" i="17"/>
  <c r="AQ44" i="17"/>
  <c r="AQ45" i="17"/>
  <c r="AS45" i="17"/>
  <c r="AS47" i="17" l="1"/>
  <c r="A49" i="17"/>
  <c r="AQ47" i="17"/>
  <c r="A50" i="17" l="1"/>
  <c r="A51" i="17" l="1"/>
  <c r="A52" i="17" l="1"/>
  <c r="A53" i="17" l="1"/>
  <c r="A54" i="17" l="1"/>
  <c r="A55" i="17" l="1"/>
  <c r="A56" i="17" l="1"/>
  <c r="A57" i="17" l="1"/>
  <c r="A58" i="17" l="1"/>
  <c r="A59" i="17" l="1"/>
  <c r="A60" i="17" l="1"/>
  <c r="A61" i="17" l="1"/>
  <c r="A62" i="17" l="1"/>
  <c r="A63" i="17" l="1"/>
  <c r="A64" i="17" l="1"/>
  <c r="A65" i="17" l="1"/>
  <c r="A66" i="17" l="1"/>
  <c r="AR66" i="17" l="1"/>
  <c r="A67" i="17"/>
  <c r="A10" i="32" s="1"/>
  <c r="AQ66" i="17"/>
  <c r="AS66" i="17"/>
  <c r="AR48" i="17" l="1"/>
  <c r="A10" i="19"/>
  <c r="AR49" i="17"/>
  <c r="AR50" i="17"/>
  <c r="AR51" i="17"/>
  <c r="AR52" i="17"/>
  <c r="AR53" i="17"/>
  <c r="AR54" i="17"/>
  <c r="AR55" i="17"/>
  <c r="AR56" i="17"/>
  <c r="AR57" i="17"/>
  <c r="AR58" i="17"/>
  <c r="AR59" i="17"/>
  <c r="AR60" i="17"/>
  <c r="AR61" i="17"/>
  <c r="AR62" i="17"/>
  <c r="AR63" i="17"/>
  <c r="AR64" i="17"/>
  <c r="AR65" i="17"/>
  <c r="AQ67" i="17"/>
  <c r="A68" i="17"/>
  <c r="AQ48" i="17"/>
  <c r="AS48" i="17"/>
  <c r="AQ49" i="17"/>
  <c r="AS49" i="17"/>
  <c r="AS50" i="17"/>
  <c r="AQ50" i="17"/>
  <c r="AQ51" i="17"/>
  <c r="AS51" i="17"/>
  <c r="AQ52" i="17"/>
  <c r="AS52" i="17"/>
  <c r="AS53" i="17"/>
  <c r="AQ53" i="17"/>
  <c r="AS54" i="17"/>
  <c r="AQ54" i="17"/>
  <c r="AQ55" i="17"/>
  <c r="AS55" i="17"/>
  <c r="AS56" i="17"/>
  <c r="AQ56" i="17"/>
  <c r="AS57" i="17"/>
  <c r="AQ57" i="17"/>
  <c r="AS58" i="17"/>
  <c r="AQ58" i="17"/>
  <c r="AQ59" i="17"/>
  <c r="AS59" i="17"/>
  <c r="AQ60" i="17"/>
  <c r="AS60" i="17"/>
  <c r="AQ61" i="17"/>
  <c r="AS61" i="17"/>
  <c r="AQ62" i="17"/>
  <c r="AS62" i="17"/>
  <c r="AQ63" i="17"/>
  <c r="AS63" i="17"/>
  <c r="AS64" i="17"/>
  <c r="AQ64" i="17"/>
  <c r="AS65" i="17"/>
  <c r="AQ65" i="17"/>
  <c r="AR67" i="17" l="1"/>
  <c r="A69" i="17"/>
  <c r="AS67" i="17"/>
  <c r="A70" i="17" l="1"/>
  <c r="A71" i="17" l="1"/>
  <c r="A72" i="17" l="1"/>
  <c r="A73" i="17" l="1"/>
  <c r="A74" i="17" l="1"/>
  <c r="A75" i="17" l="1"/>
  <c r="A76" i="17" l="1"/>
  <c r="AQ76" i="17" l="1"/>
  <c r="A77" i="17"/>
  <c r="AR68" i="17" l="1"/>
  <c r="AR69" i="17"/>
  <c r="AR70" i="17"/>
  <c r="AR71" i="17"/>
  <c r="AR72" i="17"/>
  <c r="AR73" i="17"/>
  <c r="AR74" i="17"/>
  <c r="AR75" i="17"/>
  <c r="AR76" i="17"/>
  <c r="A78" i="17"/>
  <c r="AQ77" i="17"/>
  <c r="AS77" i="17"/>
  <c r="AQ68" i="17"/>
  <c r="AS68" i="17"/>
  <c r="AQ69" i="17"/>
  <c r="AS69" i="17"/>
  <c r="AS70" i="17"/>
  <c r="AQ70" i="17"/>
  <c r="AS71" i="17"/>
  <c r="AQ71" i="17"/>
  <c r="AS72" i="17"/>
  <c r="AQ72" i="17"/>
  <c r="AS73" i="17"/>
  <c r="AQ73" i="17"/>
  <c r="AQ74" i="17"/>
  <c r="AS74" i="17"/>
  <c r="AS75" i="17"/>
  <c r="AQ75" i="17"/>
  <c r="AS76" i="17"/>
  <c r="AR77" i="17" l="1"/>
  <c r="A12" i="19" s="1"/>
  <c r="A79" i="17"/>
  <c r="N12" i="19" l="1"/>
  <c r="N13" i="19" s="1"/>
  <c r="N31" i="19" s="1"/>
  <c r="J23" i="3" s="1"/>
  <c r="I32" i="26" s="1"/>
  <c r="K12" i="19"/>
  <c r="K13" i="19" s="1"/>
  <c r="K31" i="19" s="1"/>
  <c r="G23" i="3" s="1"/>
  <c r="I29" i="26" s="1"/>
  <c r="I5" i="29" s="1"/>
  <c r="M12" i="19"/>
  <c r="M13" i="19" s="1"/>
  <c r="M31" i="19" s="1"/>
  <c r="I23" i="3" s="1"/>
  <c r="I31" i="26" s="1"/>
  <c r="I12" i="19"/>
  <c r="I13" i="19" s="1"/>
  <c r="I31" i="19" s="1"/>
  <c r="E23" i="3" s="1"/>
  <c r="H12" i="19"/>
  <c r="H13" i="19" s="1"/>
  <c r="H31" i="19" s="1"/>
  <c r="D23" i="3" s="1"/>
  <c r="I26" i="26" s="1"/>
  <c r="L12" i="19"/>
  <c r="L13" i="19" s="1"/>
  <c r="L31" i="19" s="1"/>
  <c r="H23" i="3" s="1"/>
  <c r="I30" i="26" s="1"/>
  <c r="G12" i="19"/>
  <c r="G13" i="19" s="1"/>
  <c r="G31" i="19" s="1"/>
  <c r="C23" i="3" s="1"/>
  <c r="I25" i="26" s="1"/>
  <c r="F12" i="19"/>
  <c r="F13" i="19" s="1"/>
  <c r="F31" i="19" s="1"/>
  <c r="B23" i="3" s="1"/>
  <c r="I24" i="26" s="1"/>
  <c r="A80" i="17"/>
  <c r="B25" i="3" l="1"/>
  <c r="I27" i="26"/>
  <c r="I6" i="29"/>
  <c r="N12" i="29"/>
  <c r="A81" i="17"/>
  <c r="A35" i="26" l="1"/>
  <c r="P12" i="29"/>
  <c r="O12" i="29"/>
  <c r="I7" i="29"/>
  <c r="N13" i="29"/>
  <c r="AQ81" i="17"/>
  <c r="A82" i="17"/>
  <c r="AS81" i="17"/>
  <c r="P13" i="29" l="1"/>
  <c r="I8" i="29"/>
  <c r="N14" i="29"/>
  <c r="O13" i="29"/>
  <c r="AR78" i="17"/>
  <c r="AR79" i="17"/>
  <c r="AR80" i="17"/>
  <c r="AR81" i="17"/>
  <c r="A83" i="17"/>
  <c r="AQ82" i="17" s="1"/>
  <c r="AS82" i="17"/>
  <c r="AS78" i="17"/>
  <c r="AQ78" i="17"/>
  <c r="AQ79" i="17"/>
  <c r="AS79" i="17"/>
  <c r="AQ80" i="17"/>
  <c r="AS80" i="17"/>
  <c r="P14" i="29" l="1"/>
  <c r="O14" i="29"/>
  <c r="N15" i="29"/>
  <c r="I9" i="29"/>
  <c r="AR82" i="17"/>
  <c r="A84" i="17"/>
  <c r="P15" i="29" l="1"/>
  <c r="O15" i="29"/>
  <c r="I10" i="29"/>
  <c r="N16" i="29"/>
  <c r="AR84" i="17"/>
  <c r="A85" i="17"/>
  <c r="AQ84" i="17"/>
  <c r="AS84" i="17"/>
  <c r="O16" i="29" l="1"/>
  <c r="P16" i="29"/>
  <c r="I11" i="29"/>
  <c r="N17" i="29"/>
  <c r="AR83" i="17"/>
  <c r="A86" i="17"/>
  <c r="AR85" i="17" s="1"/>
  <c r="AQ85" i="17"/>
  <c r="AQ83" i="17"/>
  <c r="AS83" i="17"/>
  <c r="P17" i="29" l="1"/>
  <c r="O17" i="29"/>
  <c r="I12" i="29"/>
  <c r="N18" i="29"/>
  <c r="AQ86" i="17"/>
  <c r="A87" i="17"/>
  <c r="AR87" i="17" s="1"/>
  <c r="AS85" i="17"/>
  <c r="AR86" i="17" l="1"/>
  <c r="O18" i="29"/>
  <c r="P18" i="29"/>
  <c r="I13" i="29"/>
  <c r="N19" i="29"/>
  <c r="AS87" i="17"/>
  <c r="AQ87" i="17"/>
  <c r="AS86" i="17"/>
  <c r="O19" i="29" l="1"/>
  <c r="I14" i="29"/>
  <c r="N20" i="29"/>
  <c r="P19" i="29"/>
  <c r="P20" i="29" l="1"/>
  <c r="O20" i="29"/>
  <c r="I15" i="29"/>
  <c r="N21" i="29"/>
  <c r="O21" i="29" l="1"/>
  <c r="O9" i="29" s="1"/>
  <c r="O5" i="29" s="1"/>
  <c r="B12" i="29" s="1"/>
  <c r="I16" i="29"/>
  <c r="N22" i="29"/>
  <c r="P21" i="29"/>
  <c r="C42" i="26" l="1"/>
  <c r="P22" i="29"/>
  <c r="O6" i="29"/>
  <c r="C12" i="29" s="1"/>
  <c r="N23" i="29"/>
  <c r="I17" i="29"/>
  <c r="E42" i="26" l="1"/>
  <c r="P23" i="29"/>
  <c r="I18" i="29"/>
  <c r="N24" i="29"/>
  <c r="P24" i="29" l="1"/>
  <c r="I19" i="29"/>
  <c r="N25" i="29"/>
  <c r="P25" i="29" l="1"/>
  <c r="I20" i="29"/>
  <c r="N26" i="29"/>
  <c r="P26" i="29" l="1"/>
  <c r="I21" i="29"/>
  <c r="N27" i="29"/>
  <c r="P27" i="29" l="1"/>
  <c r="I22" i="29"/>
  <c r="N28" i="29"/>
  <c r="P28" i="29" l="1"/>
  <c r="I23" i="29"/>
  <c r="N29" i="29"/>
  <c r="P29" i="29" l="1"/>
  <c r="I24" i="29"/>
  <c r="N31" i="29" s="1"/>
  <c r="N30" i="29"/>
  <c r="P30" i="29" l="1"/>
  <c r="P31" i="29" s="1"/>
  <c r="P9" i="29" s="1"/>
  <c r="P5" i="29" s="1"/>
  <c r="B13" i="29" s="1"/>
  <c r="C43" i="26" l="1"/>
  <c r="P6" i="29"/>
  <c r="C13" i="29" s="1"/>
  <c r="E43" i="26" l="1"/>
</calcChain>
</file>

<file path=xl/comments1.xml><?xml version="1.0" encoding="utf-8"?>
<comments xmlns="http://schemas.openxmlformats.org/spreadsheetml/2006/main">
  <authors>
    <author>kelockaby</author>
    <author>Windows User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tgfontaine:</t>
        </r>
        <r>
          <rPr>
            <sz val="8"/>
            <color indexed="81"/>
            <rFont val="Tahoma"/>
            <family val="2"/>
          </rPr>
          <t xml:space="preserve">
Choose Whole Life from the pull-down menu in cell A12</t>
        </r>
      </text>
    </comment>
    <comment ref="B13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Choose age from the pull-down in cell A13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tgfontaine:</t>
        </r>
        <r>
          <rPr>
            <sz val="8"/>
            <color indexed="81"/>
            <rFont val="Tahoma"/>
            <family val="2"/>
          </rPr>
          <t xml:space="preserve">
Choose Male or Female from the pull-down menu in cell A14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tgfontaine:</t>
        </r>
        <r>
          <rPr>
            <sz val="8"/>
            <color indexed="81"/>
            <rFont val="Tahoma"/>
            <family val="2"/>
          </rPr>
          <t xml:space="preserve">
Choose NS or SM from the pull-down menu in cell A15</t>
        </r>
      </text>
    </comment>
    <comment ref="B16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Choose dollar amount from the pull-down menu in cell A16</t>
        </r>
      </text>
    </comment>
    <comment ref="B17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Choose 'Yes' or 'No from the pull-down menu in cell A17</t>
        </r>
      </text>
    </comment>
    <comment ref="B18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Choose state from the pull-down menu in Cell A18</t>
        </r>
      </text>
    </comment>
    <comment ref="B19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Not Available - Choose No from the pull-down menu in cell A19</t>
        </r>
      </text>
    </comment>
    <comment ref="B20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Not Available - Choose $0 from the pull-down menu in cell A20</t>
        </r>
      </text>
    </comment>
    <comment ref="B21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Not Available - Choose $0 from the pull-down menu in cell A21</t>
        </r>
      </text>
    </comment>
  </commentList>
</comments>
</file>

<file path=xl/comments2.xml><?xml version="1.0" encoding="utf-8"?>
<comments xmlns="http://schemas.openxmlformats.org/spreadsheetml/2006/main">
  <authors>
    <author>kelockaby</author>
    <author>Windows User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tgfontaine:</t>
        </r>
        <r>
          <rPr>
            <sz val="8"/>
            <color indexed="81"/>
            <rFont val="Tahoma"/>
            <family val="2"/>
          </rPr>
          <t xml:space="preserve">
Choose Whole Life from the pull-down menu in cell A12</t>
        </r>
      </text>
    </comment>
    <comment ref="B13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Choose age from the pull-down in cell A13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tgfontaine:</t>
        </r>
        <r>
          <rPr>
            <sz val="8"/>
            <color indexed="81"/>
            <rFont val="Tahoma"/>
            <family val="2"/>
          </rPr>
          <t xml:space="preserve">
Choose Male or Female from the pull-down menu in cell A14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tgfontaine:</t>
        </r>
        <r>
          <rPr>
            <sz val="8"/>
            <color indexed="81"/>
            <rFont val="Tahoma"/>
            <family val="2"/>
          </rPr>
          <t xml:space="preserve">
Choose NS or SM from the pull-down menu in cell A15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 xml:space="preserve">tgfontaine:
Choose dollar amount from the pull-down menu in cell A16 </t>
        </r>
      </text>
    </comment>
    <comment ref="B17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Choose 'Yes' or 'No from the pull-down menu in cell A17</t>
        </r>
      </text>
    </comment>
    <comment ref="B18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Choose state from the pull-down menu in Cell A18</t>
        </r>
      </text>
    </comment>
    <comment ref="B19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Not Available - Choose No from the pull-down menu in cell A19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 xml:space="preserve">tgfontaine:
Not Available - Choose $0 from the pull-down menu in cell A20 </t>
        </r>
      </text>
    </comment>
    <comment ref="B21" authorId="1">
      <text>
        <r>
          <rPr>
            <b/>
            <sz val="8"/>
            <color indexed="81"/>
            <rFont val="Tahoma"/>
            <charset val="1"/>
          </rPr>
          <t xml:space="preserve">tgfontaine:
</t>
        </r>
        <r>
          <rPr>
            <sz val="8"/>
            <color indexed="81"/>
            <rFont val="Tahoma"/>
            <family val="2"/>
          </rPr>
          <t>Not Available - Choose $0 from the pull-down menu in cell A21</t>
        </r>
      </text>
    </comment>
  </commentList>
</comments>
</file>

<file path=xl/comments3.xml><?xml version="1.0" encoding="utf-8"?>
<comments xmlns="http://schemas.openxmlformats.org/spreadsheetml/2006/main">
  <authors>
    <author>Joey Kaner</author>
  </authors>
  <commentList>
    <comment ref="B25" authorId="0">
      <text>
        <r>
          <rPr>
            <sz val="8"/>
            <color indexed="81"/>
            <rFont val="Tahoma"/>
            <family val="2"/>
          </rPr>
          <t>Household limit warning message</t>
        </r>
      </text>
    </comment>
  </commentList>
</comments>
</file>

<file path=xl/comments4.xml><?xml version="1.0" encoding="utf-8"?>
<comments xmlns="http://schemas.openxmlformats.org/spreadsheetml/2006/main">
  <authors>
    <author>Joey Kaner</author>
  </authors>
  <commentList>
    <comment ref="B25" authorId="0">
      <text>
        <r>
          <rPr>
            <sz val="8"/>
            <color indexed="81"/>
            <rFont val="Tahoma"/>
            <family val="2"/>
          </rPr>
          <t>Household limit warning message</t>
        </r>
      </text>
    </comment>
  </commentList>
</comments>
</file>

<file path=xl/sharedStrings.xml><?xml version="1.0" encoding="utf-8"?>
<sst xmlns="http://schemas.openxmlformats.org/spreadsheetml/2006/main" count="3891" uniqueCount="252">
  <si>
    <t>A</t>
  </si>
  <si>
    <t>Q</t>
  </si>
  <si>
    <t>M</t>
  </si>
  <si>
    <t>SA</t>
  </si>
  <si>
    <t>Base Insurance APPU</t>
  </si>
  <si>
    <t>Base Insurance NoU</t>
  </si>
  <si>
    <t>Policy Fee</t>
  </si>
  <si>
    <t>Policy Fee NoU</t>
  </si>
  <si>
    <t>Waiver of Prem APPU</t>
  </si>
  <si>
    <t>Waiver of Prem NoU</t>
  </si>
  <si>
    <t>ADB APPU</t>
  </si>
  <si>
    <t>ADB NoU</t>
  </si>
  <si>
    <t>CTR APPU</t>
  </si>
  <si>
    <t>CTR NoU</t>
  </si>
  <si>
    <t>Annual</t>
  </si>
  <si>
    <t>Semi-Ann</t>
  </si>
  <si>
    <t>Quart</t>
  </si>
  <si>
    <t>Month</t>
  </si>
  <si>
    <t>Direct Bill</t>
  </si>
  <si>
    <t>CTR</t>
  </si>
  <si>
    <t>ADB</t>
  </si>
  <si>
    <t>MLAP Premium Calculator</t>
  </si>
  <si>
    <t>Base Life Product (1 - 10 Yr Term; 2 - Whole Life; 3 - 21 Pay WL)</t>
  </si>
  <si>
    <t>Issue Age</t>
  </si>
  <si>
    <t>Gender (M,F)</t>
  </si>
  <si>
    <t>Smoking Class (SM,NS)</t>
  </si>
  <si>
    <t>Face Amount at Issue</t>
  </si>
  <si>
    <t>SM</t>
  </si>
  <si>
    <t>Child Term Rider (0, 5000, 10000)</t>
  </si>
  <si>
    <t>ADB Rider (0, 1, 2, 3, 4)</t>
  </si>
  <si>
    <t>Disability Waiver of Premium Rider (Y, N)</t>
  </si>
  <si>
    <t>N</t>
  </si>
  <si>
    <t>Y</t>
  </si>
  <si>
    <t>Montana (Y,N)</t>
  </si>
  <si>
    <t>Age</t>
  </si>
  <si>
    <t>F</t>
  </si>
  <si>
    <t>N/A</t>
  </si>
  <si>
    <t>U</t>
  </si>
  <si>
    <t>Substandard (Y1-stnd state; Y2-NC,SC,WV; N)</t>
  </si>
  <si>
    <t>10 Year Renewable Term</t>
  </si>
  <si>
    <t>Whole Life</t>
  </si>
  <si>
    <t>21 Pay WL</t>
  </si>
  <si>
    <t>Issue Age (0-80)</t>
  </si>
  <si>
    <t>Riders</t>
  </si>
  <si>
    <t>WOP</t>
  </si>
  <si>
    <t>Automatic Prem Plan (Bank Draft)</t>
  </si>
  <si>
    <t>SM=0,NS=1</t>
  </si>
  <si>
    <t>Std=0,sub=1,NC=2</t>
  </si>
  <si>
    <t>M=0,F=1,U=2</t>
  </si>
  <si>
    <t>Index</t>
  </si>
  <si>
    <t>Automatic Premium Plan (Bank Draft)</t>
  </si>
  <si>
    <t>Monthly</t>
  </si>
  <si>
    <t>Quarterly</t>
  </si>
  <si>
    <t>NS</t>
  </si>
  <si>
    <t>Y1</t>
  </si>
  <si>
    <t>Y2</t>
  </si>
  <si>
    <t>Face Amount at Issue ($1,000 - $20,000)</t>
  </si>
  <si>
    <t>If Term, Term Period</t>
  </si>
  <si>
    <t>20% of Initial APPU</t>
  </si>
  <si>
    <t>Enter the policy specifics in the appropriate red cells in the Life Rate Calculator to obtain an accurate quote.</t>
  </si>
  <si>
    <t>Premiums are determined by the specifications entered in the red cells.</t>
  </si>
  <si>
    <t>The Life Rate Calculator will not work on Macintosh computers.</t>
  </si>
  <si>
    <t>Alabama</t>
  </si>
  <si>
    <t>Client Info</t>
  </si>
  <si>
    <t>Description</t>
  </si>
  <si>
    <t>10 Year Term</t>
  </si>
  <si>
    <t>Male</t>
  </si>
  <si>
    <t>Yes</t>
  </si>
  <si>
    <t>Alaska</t>
  </si>
  <si>
    <t>21 Pay Whole Life</t>
  </si>
  <si>
    <t xml:space="preserve">Base Life Product </t>
  </si>
  <si>
    <t>Female</t>
  </si>
  <si>
    <t>No</t>
  </si>
  <si>
    <t>1 X Face</t>
  </si>
  <si>
    <t>Arizona</t>
  </si>
  <si>
    <t>2 X Face</t>
  </si>
  <si>
    <t>Arkansas</t>
  </si>
  <si>
    <t xml:space="preserve">Gender </t>
  </si>
  <si>
    <t>3 X Face</t>
  </si>
  <si>
    <t>California</t>
  </si>
  <si>
    <t xml:space="preserve">Smoking Class </t>
  </si>
  <si>
    <t>4 X Face</t>
  </si>
  <si>
    <t>Colorado</t>
  </si>
  <si>
    <t xml:space="preserve">Face Amount at Issue </t>
  </si>
  <si>
    <t>Connecticut</t>
  </si>
  <si>
    <t>Delaware</t>
  </si>
  <si>
    <t>State</t>
  </si>
  <si>
    <t>Florida</t>
  </si>
  <si>
    <t xml:space="preserve">Disability Waiver of Premium Rider </t>
  </si>
  <si>
    <t>Georgia</t>
  </si>
  <si>
    <t xml:space="preserve">Child Term Rider </t>
  </si>
  <si>
    <t>Hawaii</t>
  </si>
  <si>
    <t>Accidental Death Benefit Rider</t>
  </si>
  <si>
    <t>Idaho</t>
  </si>
  <si>
    <t>Illinois</t>
  </si>
  <si>
    <t>Rates and Payment Plan Options</t>
  </si>
  <si>
    <t>Indiana</t>
  </si>
  <si>
    <t>Iowa</t>
  </si>
  <si>
    <t>Semi-Annual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</si>
  <si>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</si>
  <si>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</si>
  <si>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</si>
  <si>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</si>
  <si>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</si>
  <si>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</si>
  <si>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</si>
  <si>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</si>
  <si>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</si>
  <si>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Mississippi</t>
  </si>
  <si>
    <t>Missouri</t>
  </si>
  <si>
    <t>Montana</t>
  </si>
  <si>
    <t>Nebraska</t>
  </si>
  <si>
    <t xml:space="preserve">United American Insurance Company Agent: </t>
  </si>
  <si>
    <t xml:space="preserve">Date: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</si>
  <si>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</si>
  <si>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</si>
  <si>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</si>
  <si>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</si>
  <si>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</si>
  <si>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</si>
  <si>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</si>
  <si>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</si>
  <si>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</si>
  <si>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</si>
  <si>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</si>
  <si>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</si>
  <si>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</si>
  <si>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</si>
  <si>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</si>
  <si>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</si>
  <si>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</si>
  <si>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</si>
  <si>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</si>
  <si>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</si>
  <si>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</si>
  <si>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</si>
  <si>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</si>
  <si>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Cell A12</t>
  </si>
  <si>
    <t>Cell A13</t>
  </si>
  <si>
    <t>Cell A14</t>
  </si>
  <si>
    <t>Cell A15</t>
  </si>
  <si>
    <t>X = Available</t>
  </si>
  <si>
    <t>RT10</t>
  </si>
  <si>
    <t>RT10GD</t>
  </si>
  <si>
    <t>Graded/Substd</t>
  </si>
  <si>
    <t>SWL</t>
  </si>
  <si>
    <t>URLCBP</t>
  </si>
  <si>
    <t>X</t>
  </si>
  <si>
    <t>NT Max</t>
  </si>
  <si>
    <t>T Max</t>
  </si>
  <si>
    <t>District of Columbia</t>
  </si>
  <si>
    <t>State Special Limit</t>
  </si>
  <si>
    <t>Child</t>
  </si>
  <si>
    <t>WoP</t>
  </si>
  <si>
    <t>Errors:</t>
  </si>
  <si>
    <t>Max Face</t>
  </si>
  <si>
    <t>Base Available</t>
  </si>
  <si>
    <t>Child Available</t>
  </si>
  <si>
    <t>Adb Available</t>
  </si>
  <si>
    <t>Min Iss Age</t>
  </si>
  <si>
    <t>SWLGD</t>
  </si>
  <si>
    <t>21Pay</t>
  </si>
  <si>
    <t>WoP Available</t>
  </si>
  <si>
    <t>Premiums shown above are guaranteed for the first 10 policy years.</t>
  </si>
  <si>
    <t>Premiums shown above are guaranteed for the life of the contract.</t>
  </si>
  <si>
    <t>Premiums shown above are guaranteed during the 21 year pay period.</t>
  </si>
  <si>
    <t>Client: John Doe</t>
  </si>
  <si>
    <t>Address: 123 Big Road</t>
  </si>
  <si>
    <t xml:space="preserve">                   Apt. #4</t>
  </si>
  <si>
    <t>Phone: 123-456-7894</t>
  </si>
  <si>
    <t>Spouse: Jane Doe</t>
  </si>
  <si>
    <t>Cell A16</t>
  </si>
  <si>
    <t>Cell A17</t>
  </si>
  <si>
    <t>Cell A18</t>
  </si>
  <si>
    <t>Cell A19</t>
  </si>
  <si>
    <t>Cell A20</t>
  </si>
  <si>
    <t>Cell A21</t>
  </si>
  <si>
    <t>xxx-SM</t>
  </si>
  <si>
    <t>xxx-NS</t>
  </si>
  <si>
    <t>xxx</t>
  </si>
  <si>
    <t>FER-SM</t>
  </si>
  <si>
    <t>FES-NS</t>
  </si>
  <si>
    <t>GER-NS</t>
  </si>
  <si>
    <t>GES-NS</t>
  </si>
  <si>
    <t>GET-NS</t>
  </si>
  <si>
    <t>GEU-SM</t>
  </si>
  <si>
    <t>UA Final Expense (UL14) Premium Calculator</t>
  </si>
  <si>
    <t>Click on the cell: Choose dollar amount from the pull-down menu</t>
  </si>
  <si>
    <t>Click on the cell: Chose state from the pull-down menu</t>
  </si>
  <si>
    <t>Click on the cell: Child Term Rider is not available with this product; choose $0 from the pull-down menu</t>
  </si>
  <si>
    <t>Click on the cell: ADB Rider is not available with this product; choose $0 from the pull-down menu</t>
  </si>
  <si>
    <t>Click on the cell: Disability Waiver of Premium Rider is not available with this product; choose No from the pull-down menu</t>
  </si>
  <si>
    <t>Click on the cell: Choose the insured’s issue age from the pull-down menu</t>
  </si>
  <si>
    <t>Click on the cell: Choose Whole Life from the pull-down menu</t>
  </si>
  <si>
    <t>Click on the cell: Choose the gender from the pull-down menu</t>
  </si>
  <si>
    <t>Click on the cell:  Choose smoking class from the pull-down menu</t>
  </si>
  <si>
    <t>Click on the cell: Choose Yes or No from the pull-down menu</t>
  </si>
  <si>
    <t>FD070-1</t>
  </si>
  <si>
    <t>Substandard? (Y1-most sub states; Y2-NH,NC,SC,TX,WV; N)</t>
  </si>
  <si>
    <t xml:space="preserve">Graded or Sub-Standard? </t>
  </si>
  <si>
    <r>
      <t xml:space="preserve">Input items in </t>
    </r>
    <r>
      <rPr>
        <sz val="11"/>
        <color rgb="FF0000FF"/>
        <rFont val="Calibri"/>
        <family val="2"/>
        <scheme val="minor"/>
      </rPr>
      <t>blue</t>
    </r>
  </si>
  <si>
    <t>interest =&gt;</t>
  </si>
  <si>
    <t>CV EOY 10 =&gt;</t>
  </si>
  <si>
    <t>s due angle 10 =&gt;</t>
  </si>
  <si>
    <t>CV EOY 20 =&gt;</t>
  </si>
  <si>
    <t xml:space="preserve">Computer System (1=CFO/CFU, 2=ALIS) : </t>
  </si>
  <si>
    <t>==&gt;</t>
  </si>
  <si>
    <t>Policy</t>
  </si>
  <si>
    <t>s due angle 20 =&gt;</t>
  </si>
  <si>
    <t xml:space="preserve">State (1=Standard State; 2=Arkansas) : </t>
  </si>
  <si>
    <t>Year</t>
  </si>
  <si>
    <t>Premium</t>
  </si>
  <si>
    <t>Death Benefit</t>
  </si>
  <si>
    <t xml:space="preserve">Net Payment Index </t>
  </si>
  <si>
    <t xml:space="preserve">Cash Value at EOY 10 : </t>
  </si>
  <si>
    <t xml:space="preserve">Surr Cost Index </t>
  </si>
  <si>
    <t xml:space="preserve">Cash Value at EOY 20 : </t>
  </si>
  <si>
    <t>S10</t>
  </si>
  <si>
    <t>S20</t>
  </si>
  <si>
    <t>ELDB10</t>
  </si>
  <si>
    <t>ELDB20</t>
  </si>
  <si>
    <t>Net Payment</t>
  </si>
  <si>
    <t>Surrender</t>
  </si>
  <si>
    <t>10 Yr</t>
  </si>
  <si>
    <t>20 Yr</t>
  </si>
  <si>
    <t>Special Cases:</t>
  </si>
  <si>
    <t xml:space="preserve">  - IF  "Level Prems &amp; Level DBens"  THEN  Net Payment Index = 1000 x (Premium / DBen)</t>
  </si>
  <si>
    <t xml:space="preserve">  - IF  "No Cash Value"  THEN  Surrender Index = Net Payment Index</t>
  </si>
  <si>
    <t xml:space="preserve">  - IF  "Paid-Up prior to Pol Yr 20 (No prem in yr 20)"  THEN  20 Year indices do not exist</t>
  </si>
  <si>
    <t>Cost Comparison Indexes</t>
  </si>
  <si>
    <t>10 Year</t>
  </si>
  <si>
    <t>20 Year</t>
  </si>
  <si>
    <t>Cash Value Per $1000</t>
  </si>
  <si>
    <t>Iss Age</t>
  </si>
  <si>
    <t>Male - EOY 10</t>
  </si>
  <si>
    <t>Male - EOY 20</t>
  </si>
  <si>
    <t>Female - EOY 10</t>
  </si>
  <si>
    <t>Female - EOY 20</t>
  </si>
  <si>
    <t>Level DB</t>
  </si>
  <si>
    <t>Graded DB</t>
  </si>
  <si>
    <t>x</t>
  </si>
  <si>
    <t xml:space="preserve"> </t>
  </si>
  <si>
    <t>UA Final Expense (UL14) Money Purchase Calculator</t>
  </si>
  <si>
    <t>Face Amount</t>
  </si>
  <si>
    <t>Base</t>
  </si>
  <si>
    <t>APPU</t>
  </si>
  <si>
    <t>NoU</t>
  </si>
  <si>
    <t>Monthly (Bank Draft) Premium</t>
  </si>
  <si>
    <t>SWL
PC: FEW,FEX</t>
  </si>
  <si>
    <t>Graded
PC: GEW,GEX</t>
  </si>
  <si>
    <t>Substandard
PC: GEY,GEZ</t>
  </si>
  <si>
    <t>Rev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</si>
</sst>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[$-409]mmmm\ d\,\ yyyy;@"/>
    <numFmt numFmtId="167" formatCode="&quot;$&quot;#,##0"/>
    <numFmt numFmtId="168" formatCode="&quot;$&quot;#,##0.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0"/>
      <name val="Arial"/>
      <family val="2"/>
    </font>
    <font>
      <sz val="11"/>
      <color theme="1"/>
      <name val="HansHand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0"/>
      <name val="Arial"/>
      <family val="2"/>
    </font>
    <font>
      <b/>
      <sz val="8"/>
      <color indexed="81"/>
      <name val="Tahoma"/>
      <charset val="1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0" fontId="8" fillId="0" borderId="0"/>
    <xf numFmtId="0" fontId="18" fillId="0" borderId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7" fillId="0" borderId="0"/>
    <xf numFmtId="0" fontId="18" fillId="0" borderId="0"/>
    <xf numFmtId="43" fontId="18" fillId="0" borderId="0" applyFont="0" applyFill="0" applyBorder="0" applyAlignment="0" applyProtection="0"/>
    <xf numFmtId="0" fontId="7" fillId="0" borderId="0"/>
    <xf numFmtId="43" fontId="1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9" fillId="0" borderId="0" xfId="0" applyFont="1"/>
    <xf numFmtId="0" fontId="9" fillId="2" borderId="0" xfId="0" applyFont="1" applyFill="1"/>
    <xf numFmtId="0" fontId="0" fillId="0" borderId="0" xfId="0" applyAlignment="1">
      <alignment horizontal="center"/>
    </xf>
    <xf numFmtId="0" fontId="0" fillId="3" borderId="0" xfId="0" applyFill="1"/>
    <xf numFmtId="0" fontId="9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43" fontId="9" fillId="0" borderId="0" xfId="1" applyFont="1" applyBorder="1"/>
    <xf numFmtId="165" fontId="9" fillId="0" borderId="0" xfId="0" applyNumberFormat="1" applyFont="1" applyBorder="1"/>
    <xf numFmtId="43" fontId="9" fillId="0" borderId="0" xfId="0" applyNumberFormat="1" applyFo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0" fillId="0" borderId="0" xfId="0" quotePrefix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2" borderId="2" xfId="0" applyFont="1" applyFill="1" applyBorder="1"/>
    <xf numFmtId="43" fontId="9" fillId="0" borderId="5" xfId="1" applyFont="1" applyBorder="1"/>
    <xf numFmtId="43" fontId="9" fillId="0" borderId="3" xfId="1" applyFont="1" applyBorder="1"/>
    <xf numFmtId="43" fontId="9" fillId="0" borderId="4" xfId="1" applyFont="1" applyBorder="1"/>
    <xf numFmtId="2" fontId="9" fillId="0" borderId="6" xfId="0" applyNumberFormat="1" applyFont="1" applyBorder="1"/>
    <xf numFmtId="0" fontId="9" fillId="0" borderId="7" xfId="0" applyFont="1" applyBorder="1"/>
    <xf numFmtId="0" fontId="9" fillId="0" borderId="8" xfId="0" applyFont="1" applyBorder="1"/>
    <xf numFmtId="164" fontId="9" fillId="0" borderId="5" xfId="0" applyNumberFormat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quotePrefix="1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3" fontId="12" fillId="0" borderId="12" xfId="0" applyNumberFormat="1" applyFont="1" applyBorder="1" applyAlignment="1">
      <alignment horizontal="center"/>
    </xf>
    <xf numFmtId="43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12" fillId="0" borderId="14" xfId="0" applyNumberFormat="1" applyFont="1" applyBorder="1" applyAlignment="1">
      <alignment horizontal="center"/>
    </xf>
    <xf numFmtId="0" fontId="11" fillId="0" borderId="0" xfId="0" quotePrefix="1" applyFont="1" applyAlignment="1">
      <alignment horizontal="center"/>
    </xf>
    <xf numFmtId="2" fontId="9" fillId="0" borderId="6" xfId="0" quotePrefix="1" applyNumberFormat="1" applyFont="1" applyBorder="1"/>
    <xf numFmtId="2" fontId="9" fillId="0" borderId="0" xfId="0" quotePrefix="1" applyNumberFormat="1" applyFont="1" applyBorder="1"/>
    <xf numFmtId="2" fontId="11" fillId="0" borderId="0" xfId="0" applyNumberFormat="1" applyFont="1" applyFill="1"/>
    <xf numFmtId="0" fontId="0" fillId="0" borderId="0" xfId="0" applyFill="1"/>
    <xf numFmtId="43" fontId="11" fillId="0" borderId="0" xfId="0" applyNumberFormat="1" applyFont="1" applyFill="1"/>
    <xf numFmtId="0" fontId="11" fillId="0" borderId="0" xfId="0" applyFont="1"/>
    <xf numFmtId="0" fontId="8" fillId="0" borderId="0" xfId="2"/>
    <xf numFmtId="0" fontId="18" fillId="0" borderId="0" xfId="3"/>
    <xf numFmtId="0" fontId="16" fillId="0" borderId="0" xfId="2" applyFont="1" applyAlignment="1">
      <alignment horizontal="center"/>
    </xf>
    <xf numFmtId="6" fontId="18" fillId="0" borderId="0" xfId="3" applyNumberFormat="1"/>
    <xf numFmtId="0" fontId="15" fillId="0" borderId="0" xfId="2" applyFont="1" applyAlignment="1">
      <alignment horizontal="center"/>
    </xf>
    <xf numFmtId="0" fontId="18" fillId="0" borderId="0" xfId="3" applyFill="1"/>
    <xf numFmtId="167" fontId="15" fillId="0" borderId="0" xfId="2" applyNumberFormat="1" applyFont="1" applyAlignment="1">
      <alignment horizontal="center"/>
    </xf>
    <xf numFmtId="3" fontId="18" fillId="0" borderId="0" xfId="3" applyNumberFormat="1"/>
    <xf numFmtId="0" fontId="8" fillId="5" borderId="0" xfId="2" applyFill="1" applyAlignment="1"/>
    <xf numFmtId="168" fontId="8" fillId="5" borderId="0" xfId="2" applyNumberFormat="1" applyFill="1" applyAlignment="1"/>
    <xf numFmtId="168" fontId="8" fillId="5" borderId="0" xfId="2" applyNumberFormat="1" applyFill="1"/>
    <xf numFmtId="0" fontId="8" fillId="5" borderId="0" xfId="2" applyFill="1" applyBorder="1" applyAlignment="1"/>
    <xf numFmtId="0" fontId="8" fillId="0" borderId="0" xfId="2" applyAlignment="1">
      <alignment vertical="top"/>
    </xf>
    <xf numFmtId="0" fontId="19" fillId="0" borderId="0" xfId="2" applyFont="1" applyAlignment="1">
      <alignment vertical="top"/>
    </xf>
    <xf numFmtId="0" fontId="8" fillId="0" borderId="0" xfId="2" applyFill="1"/>
    <xf numFmtId="0" fontId="18" fillId="0" borderId="0" xfId="0" quotePrefix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/>
    <xf numFmtId="0" fontId="18" fillId="0" borderId="0" xfId="0" applyFont="1" applyFill="1" applyBorder="1"/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0" xfId="0" applyFont="1" applyAlignment="1"/>
    <xf numFmtId="0" fontId="18" fillId="8" borderId="0" xfId="0" applyFont="1" applyFill="1"/>
    <xf numFmtId="0" fontId="0" fillId="8" borderId="0" xfId="0" applyFill="1"/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8"/>
    <xf numFmtId="0" fontId="7" fillId="0" borderId="0" xfId="10" applyFill="1"/>
    <xf numFmtId="0" fontId="7" fillId="6" borderId="0" xfId="10" applyFill="1"/>
    <xf numFmtId="0" fontId="22" fillId="7" borderId="0" xfId="3" applyFont="1" applyFill="1" applyAlignment="1"/>
    <xf numFmtId="0" fontId="22" fillId="0" borderId="0" xfId="3" applyFont="1" applyAlignment="1"/>
    <xf numFmtId="0" fontId="21" fillId="0" borderId="0" xfId="3" applyFont="1" applyAlignment="1"/>
    <xf numFmtId="0" fontId="22" fillId="7" borderId="0" xfId="3" applyFont="1" applyFill="1"/>
    <xf numFmtId="0" fontId="23" fillId="0" borderId="0" xfId="3" applyFont="1"/>
    <xf numFmtId="0" fontId="7" fillId="0" borderId="0" xfId="10" applyFont="1"/>
    <xf numFmtId="0" fontId="21" fillId="0" borderId="0" xfId="3" applyFont="1"/>
    <xf numFmtId="0" fontId="7" fillId="6" borderId="0" xfId="10" applyFont="1" applyFill="1"/>
    <xf numFmtId="0" fontId="21" fillId="6" borderId="0" xfId="3" applyFont="1" applyFill="1"/>
    <xf numFmtId="0" fontId="23" fillId="6" borderId="0" xfId="3" applyFont="1" applyFill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6" fillId="0" borderId="0" xfId="2" applyFont="1" applyAlignment="1">
      <alignment vertical="top"/>
    </xf>
    <xf numFmtId="0" fontId="6" fillId="0" borderId="0" xfId="2" applyFont="1" applyFill="1"/>
    <xf numFmtId="0" fontId="4" fillId="0" borderId="0" xfId="12"/>
    <xf numFmtId="0" fontId="21" fillId="0" borderId="0" xfId="12" applyFont="1"/>
    <xf numFmtId="0" fontId="21" fillId="0" borderId="0" xfId="12" applyFont="1" applyAlignment="1">
      <alignment horizontal="right"/>
    </xf>
    <xf numFmtId="43" fontId="21" fillId="0" borderId="0" xfId="12" applyNumberFormat="1" applyFont="1"/>
    <xf numFmtId="0" fontId="4" fillId="0" borderId="0" xfId="12" applyAlignment="1">
      <alignment horizontal="right"/>
    </xf>
    <xf numFmtId="0" fontId="26" fillId="0" borderId="0" xfId="12" applyFont="1" applyAlignment="1">
      <alignment horizontal="center"/>
    </xf>
    <xf numFmtId="0" fontId="4" fillId="0" borderId="0" xfId="12" quotePrefix="1" applyAlignment="1">
      <alignment horizontal="center"/>
    </xf>
    <xf numFmtId="0" fontId="4" fillId="0" borderId="0" xfId="12" applyAlignment="1">
      <alignment horizontal="center"/>
    </xf>
    <xf numFmtId="0" fontId="27" fillId="0" borderId="0" xfId="12" applyFont="1" applyAlignment="1">
      <alignment horizontal="center"/>
    </xf>
    <xf numFmtId="39" fontId="26" fillId="0" borderId="0" xfId="13" applyNumberFormat="1" applyFont="1" applyAlignment="1">
      <alignment horizontal="center"/>
    </xf>
    <xf numFmtId="37" fontId="26" fillId="0" borderId="0" xfId="13" applyNumberFormat="1" applyFont="1" applyAlignment="1">
      <alignment horizontal="center"/>
    </xf>
    <xf numFmtId="39" fontId="26" fillId="0" borderId="0" xfId="13" applyNumberFormat="1" applyFont="1"/>
    <xf numFmtId="0" fontId="28" fillId="0" borderId="0" xfId="12" applyFont="1" applyAlignment="1">
      <alignment horizontal="center"/>
    </xf>
    <xf numFmtId="0" fontId="21" fillId="0" borderId="0" xfId="12" applyFont="1" applyAlignment="1">
      <alignment horizontal="center"/>
    </xf>
    <xf numFmtId="0" fontId="16" fillId="0" borderId="15" xfId="12" applyFont="1" applyBorder="1"/>
    <xf numFmtId="0" fontId="16" fillId="0" borderId="9" xfId="12" applyFont="1" applyBorder="1" applyAlignment="1">
      <alignment horizontal="center"/>
    </xf>
    <xf numFmtId="0" fontId="16" fillId="0" borderId="16" xfId="12" applyFont="1" applyBorder="1" applyAlignment="1">
      <alignment horizontal="center"/>
    </xf>
    <xf numFmtId="0" fontId="16" fillId="0" borderId="10" xfId="12" applyFont="1" applyBorder="1"/>
    <xf numFmtId="164" fontId="16" fillId="0" borderId="0" xfId="12" quotePrefix="1" applyNumberFormat="1" applyFont="1" applyBorder="1" applyAlignment="1">
      <alignment horizontal="center"/>
    </xf>
    <xf numFmtId="164" fontId="16" fillId="0" borderId="11" xfId="12" quotePrefix="1" applyNumberFormat="1" applyFont="1" applyBorder="1" applyAlignment="1">
      <alignment horizontal="center"/>
    </xf>
    <xf numFmtId="39" fontId="21" fillId="0" borderId="0" xfId="13" applyNumberFormat="1" applyFont="1" applyAlignment="1">
      <alignment horizontal="center"/>
    </xf>
    <xf numFmtId="0" fontId="16" fillId="0" borderId="12" xfId="12" applyFont="1" applyBorder="1"/>
    <xf numFmtId="164" fontId="16" fillId="0" borderId="13" xfId="12" quotePrefix="1" applyNumberFormat="1" applyFont="1" applyBorder="1" applyAlignment="1">
      <alignment horizontal="center"/>
    </xf>
    <xf numFmtId="164" fontId="16" fillId="0" borderId="14" xfId="12" quotePrefix="1" applyNumberFormat="1" applyFont="1" applyBorder="1" applyAlignment="1">
      <alignment horizontal="center"/>
    </xf>
    <xf numFmtId="164" fontId="27" fillId="0" borderId="0" xfId="12" applyNumberFormat="1" applyFont="1" applyAlignment="1"/>
    <xf numFmtId="0" fontId="4" fillId="0" borderId="0" xfId="12" quotePrefix="1"/>
    <xf numFmtId="0" fontId="8" fillId="0" borderId="6" xfId="2" applyBorder="1" applyAlignment="1">
      <alignment vertical="top"/>
    </xf>
    <xf numFmtId="0" fontId="8" fillId="0" borderId="1" xfId="2" applyBorder="1"/>
    <xf numFmtId="0" fontId="27" fillId="0" borderId="0" xfId="2" applyFont="1" applyBorder="1" applyAlignment="1">
      <alignment vertical="top"/>
    </xf>
    <xf numFmtId="0" fontId="27" fillId="0" borderId="2" xfId="2" applyFont="1" applyBorder="1" applyAlignment="1">
      <alignment vertical="top"/>
    </xf>
    <xf numFmtId="0" fontId="4" fillId="0" borderId="1" xfId="2" applyFont="1" applyBorder="1" applyAlignment="1">
      <alignment horizontal="center" vertical="top"/>
    </xf>
    <xf numFmtId="2" fontId="8" fillId="0" borderId="0" xfId="2" applyNumberFormat="1" applyBorder="1" applyAlignment="1">
      <alignment horizontal="center" vertical="top"/>
    </xf>
    <xf numFmtId="0" fontId="8" fillId="0" borderId="0" xfId="2" applyBorder="1" applyAlignment="1">
      <alignment vertical="top"/>
    </xf>
    <xf numFmtId="2" fontId="8" fillId="0" borderId="2" xfId="2" applyNumberForma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2" fontId="8" fillId="0" borderId="3" xfId="2" applyNumberFormat="1" applyBorder="1" applyAlignment="1">
      <alignment horizontal="center" vertical="top"/>
    </xf>
    <xf numFmtId="0" fontId="8" fillId="0" borderId="3" xfId="2" applyBorder="1" applyAlignment="1">
      <alignment vertical="top"/>
    </xf>
    <xf numFmtId="2" fontId="8" fillId="0" borderId="4" xfId="2" applyNumberFormat="1" applyBorder="1" applyAlignment="1">
      <alignment horizontal="center" vertical="top"/>
    </xf>
    <xf numFmtId="0" fontId="16" fillId="0" borderId="0" xfId="2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7" fontId="16" fillId="0" borderId="0" xfId="2" applyNumberFormat="1" applyFont="1" applyAlignment="1">
      <alignment horizontal="center" vertical="top"/>
    </xf>
    <xf numFmtId="2" fontId="9" fillId="0" borderId="0" xfId="0" applyNumberFormat="1" applyFont="1"/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2" applyFont="1" applyAlignment="1">
      <alignment horizontal="right" vertical="center"/>
    </xf>
    <xf numFmtId="0" fontId="8" fillId="0" borderId="0" xfId="2" applyAlignment="1">
      <alignment horizontal="center" vertical="top"/>
    </xf>
    <xf numFmtId="0" fontId="8" fillId="0" borderId="0" xfId="2" applyAlignment="1">
      <alignment horizontal="left" vertical="top"/>
    </xf>
    <xf numFmtId="0" fontId="8" fillId="5" borderId="0" xfId="2" applyFill="1" applyAlignment="1">
      <alignment horizontal="left"/>
    </xf>
    <xf numFmtId="0" fontId="8" fillId="6" borderId="0" xfId="2" applyFill="1" applyAlignment="1">
      <alignment horizontal="center"/>
    </xf>
    <xf numFmtId="0" fontId="8" fillId="5" borderId="0" xfId="2" applyFill="1" applyAlignment="1">
      <alignment horizontal="center"/>
    </xf>
    <xf numFmtId="0" fontId="8" fillId="0" borderId="0" xfId="2" applyFill="1" applyAlignment="1">
      <alignment horizontal="left" vertical="top"/>
    </xf>
    <xf numFmtId="0" fontId="17" fillId="0" borderId="0" xfId="2" applyFont="1" applyAlignment="1">
      <alignment horizontal="center" vertical="center"/>
    </xf>
    <xf numFmtId="0" fontId="8" fillId="0" borderId="0" xfId="2" applyAlignment="1">
      <alignment horizontal="left"/>
    </xf>
    <xf numFmtId="0" fontId="8" fillId="4" borderId="0" xfId="2" applyFill="1" applyAlignment="1">
      <alignment horizontal="center"/>
    </xf>
    <xf numFmtId="0" fontId="16" fillId="0" borderId="0" xfId="2" applyFont="1" applyAlignment="1">
      <alignment horizontal="center"/>
    </xf>
    <xf numFmtId="166" fontId="16" fillId="0" borderId="0" xfId="2" applyNumberFormat="1" applyFont="1" applyAlignment="1">
      <alignment horizontal="left"/>
    </xf>
    <xf numFmtId="0" fontId="8" fillId="0" borderId="0" xfId="2" applyAlignment="1">
      <alignment horizontal="center"/>
    </xf>
    <xf numFmtId="0" fontId="27" fillId="0" borderId="7" xfId="2" applyFont="1" applyBorder="1" applyAlignment="1">
      <alignment horizontal="center" vertical="top"/>
    </xf>
    <xf numFmtId="0" fontId="27" fillId="0" borderId="8" xfId="2" applyFont="1" applyBorder="1" applyAlignment="1">
      <alignment horizontal="center" vertical="top"/>
    </xf>
    <xf numFmtId="0" fontId="5" fillId="0" borderId="0" xfId="2" applyFont="1" applyAlignment="1">
      <alignment horizontal="left"/>
    </xf>
    <xf numFmtId="0" fontId="14" fillId="4" borderId="0" xfId="2" applyFont="1" applyFill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21" fillId="0" borderId="0" xfId="3" applyFont="1" applyAlignment="1">
      <alignment horizontal="left"/>
    </xf>
    <xf numFmtId="0" fontId="21" fillId="0" borderId="0" xfId="3" applyFont="1" applyAlignment="1">
      <alignment horizontal="left" wrapText="1"/>
    </xf>
    <xf numFmtId="0" fontId="21" fillId="0" borderId="0" xfId="6" applyFont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8" xfId="12" applyBorder="1" applyAlignment="1">
      <alignment horizontal="center"/>
    </xf>
    <xf numFmtId="0" fontId="4" fillId="0" borderId="20" xfId="12" applyBorder="1" applyAlignment="1">
      <alignment horizontal="center"/>
    </xf>
    <xf numFmtId="0" fontId="4" fillId="0" borderId="19" xfId="12" applyBorder="1" applyAlignment="1">
      <alignment horizontal="center"/>
    </xf>
  </cellXfs>
  <cellStyles count="14">
    <cellStyle name="Comma" xfId="1" builtinId="3"/>
    <cellStyle name="Comma 2" xfId="4"/>
    <cellStyle name="Comma 2 2" xfId="11"/>
    <cellStyle name="Comma 3" xfId="5"/>
    <cellStyle name="Comma 4" xfId="9"/>
    <cellStyle name="Comma 5" xfId="13"/>
    <cellStyle name="Normal" xfId="0" builtinId="0"/>
    <cellStyle name="Normal 2" xfId="2"/>
    <cellStyle name="Normal 2 2" xfId="6"/>
    <cellStyle name="Normal 2 3" xfId="10"/>
    <cellStyle name="Normal 3" xfId="3"/>
    <cellStyle name="Normal 4" xfId="8"/>
    <cellStyle name="Normal 5" xfId="7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37</xdr:row>
      <xdr:rowOff>9525</xdr:rowOff>
    </xdr:from>
    <xdr:to>
      <xdr:col>7</xdr:col>
      <xdr:colOff>0</xdr:colOff>
      <xdr:row>37</xdr:row>
      <xdr:rowOff>9525</xdr:rowOff>
    </xdr:to>
    <xdr:cxnSp macro="">
      <xdr:nvCxnSpPr>
        <xdr:cNvPr id="2" name="Straight Connector 1"/>
        <xdr:cNvCxnSpPr/>
      </xdr:nvCxnSpPr>
      <xdr:spPr>
        <a:xfrm>
          <a:off x="2752725" y="5648325"/>
          <a:ext cx="20478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36</xdr:row>
      <xdr:rowOff>200025</xdr:rowOff>
    </xdr:from>
    <xdr:to>
      <xdr:col>8</xdr:col>
      <xdr:colOff>714375</xdr:colOff>
      <xdr:row>36</xdr:row>
      <xdr:rowOff>200025</xdr:rowOff>
    </xdr:to>
    <xdr:cxnSp macro="">
      <xdr:nvCxnSpPr>
        <xdr:cNvPr id="3" name="Straight Connector 2"/>
        <xdr:cNvCxnSpPr/>
      </xdr:nvCxnSpPr>
      <xdr:spPr>
        <a:xfrm>
          <a:off x="5181600" y="5629275"/>
          <a:ext cx="1181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4</xdr:row>
      <xdr:rowOff>0</xdr:rowOff>
    </xdr:from>
    <xdr:to>
      <xdr:col>2</xdr:col>
      <xdr:colOff>542925</xdr:colOff>
      <xdr:row>4</xdr:row>
      <xdr:rowOff>0</xdr:rowOff>
    </xdr:to>
    <xdr:cxnSp macro="">
      <xdr:nvCxnSpPr>
        <xdr:cNvPr id="4" name="Straight Connector 3"/>
        <xdr:cNvCxnSpPr/>
      </xdr:nvCxnSpPr>
      <xdr:spPr>
        <a:xfrm>
          <a:off x="409575" y="8096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5</xdr:row>
      <xdr:rowOff>0</xdr:rowOff>
    </xdr:from>
    <xdr:to>
      <xdr:col>2</xdr:col>
      <xdr:colOff>676275</xdr:colOff>
      <xdr:row>5</xdr:row>
      <xdr:rowOff>0</xdr:rowOff>
    </xdr:to>
    <xdr:cxnSp macro="">
      <xdr:nvCxnSpPr>
        <xdr:cNvPr id="5" name="Straight Connector 4"/>
        <xdr:cNvCxnSpPr/>
      </xdr:nvCxnSpPr>
      <xdr:spPr>
        <a:xfrm>
          <a:off x="542925" y="10001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6</xdr:row>
      <xdr:rowOff>0</xdr:rowOff>
    </xdr:from>
    <xdr:to>
      <xdr:col>2</xdr:col>
      <xdr:colOff>666750</xdr:colOff>
      <xdr:row>6</xdr:row>
      <xdr:rowOff>0</xdr:rowOff>
    </xdr:to>
    <xdr:cxnSp macro="">
      <xdr:nvCxnSpPr>
        <xdr:cNvPr id="6" name="Straight Connector 5"/>
        <xdr:cNvCxnSpPr/>
      </xdr:nvCxnSpPr>
      <xdr:spPr>
        <a:xfrm>
          <a:off x="533400" y="11906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7</xdr:row>
      <xdr:rowOff>0</xdr:rowOff>
    </xdr:from>
    <xdr:to>
      <xdr:col>2</xdr:col>
      <xdr:colOff>581025</xdr:colOff>
      <xdr:row>7</xdr:row>
      <xdr:rowOff>0</xdr:rowOff>
    </xdr:to>
    <xdr:cxnSp macro="">
      <xdr:nvCxnSpPr>
        <xdr:cNvPr id="7" name="Straight Connector 6"/>
        <xdr:cNvCxnSpPr/>
      </xdr:nvCxnSpPr>
      <xdr:spPr>
        <a:xfrm>
          <a:off x="447675" y="13811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8</xdr:row>
      <xdr:rowOff>0</xdr:rowOff>
    </xdr:from>
    <xdr:to>
      <xdr:col>2</xdr:col>
      <xdr:colOff>628650</xdr:colOff>
      <xdr:row>8</xdr:row>
      <xdr:rowOff>0</xdr:rowOff>
    </xdr:to>
    <xdr:cxnSp macro="">
      <xdr:nvCxnSpPr>
        <xdr:cNvPr id="8" name="Straight Connector 7"/>
        <xdr:cNvCxnSpPr/>
      </xdr:nvCxnSpPr>
      <xdr:spPr>
        <a:xfrm>
          <a:off x="495300" y="15716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57150</xdr:colOff>
      <xdr:row>8</xdr:row>
      <xdr:rowOff>133350</xdr:rowOff>
    </xdr:from>
    <xdr:ext cx="184731" cy="264560"/>
    <xdr:sp macro="" textlink="">
      <xdr:nvSpPr>
        <xdr:cNvPr id="9" name="TextBox 8"/>
        <xdr:cNvSpPr txBox="1"/>
      </xdr:nvSpPr>
      <xdr:spPr>
        <a:xfrm>
          <a:off x="4733925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37</xdr:row>
      <xdr:rowOff>9525</xdr:rowOff>
    </xdr:from>
    <xdr:to>
      <xdr:col>7</xdr:col>
      <xdr:colOff>0</xdr:colOff>
      <xdr:row>37</xdr:row>
      <xdr:rowOff>9525</xdr:rowOff>
    </xdr:to>
    <xdr:cxnSp macro="">
      <xdr:nvCxnSpPr>
        <xdr:cNvPr id="2" name="Straight Connector 1"/>
        <xdr:cNvCxnSpPr/>
      </xdr:nvCxnSpPr>
      <xdr:spPr>
        <a:xfrm>
          <a:off x="2686050" y="6553200"/>
          <a:ext cx="1990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36</xdr:row>
      <xdr:rowOff>200025</xdr:rowOff>
    </xdr:from>
    <xdr:to>
      <xdr:col>8</xdr:col>
      <xdr:colOff>714375</xdr:colOff>
      <xdr:row>36</xdr:row>
      <xdr:rowOff>200025</xdr:rowOff>
    </xdr:to>
    <xdr:cxnSp macro="">
      <xdr:nvCxnSpPr>
        <xdr:cNvPr id="3" name="Straight Connector 2"/>
        <xdr:cNvCxnSpPr/>
      </xdr:nvCxnSpPr>
      <xdr:spPr>
        <a:xfrm>
          <a:off x="5057775" y="6534150"/>
          <a:ext cx="1162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4</xdr:row>
      <xdr:rowOff>0</xdr:rowOff>
    </xdr:from>
    <xdr:to>
      <xdr:col>2</xdr:col>
      <xdr:colOff>542925</xdr:colOff>
      <xdr:row>4</xdr:row>
      <xdr:rowOff>0</xdr:rowOff>
    </xdr:to>
    <xdr:cxnSp macro="">
      <xdr:nvCxnSpPr>
        <xdr:cNvPr id="4" name="Straight Connector 3"/>
        <xdr:cNvCxnSpPr/>
      </xdr:nvCxnSpPr>
      <xdr:spPr>
        <a:xfrm>
          <a:off x="409575" y="8096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5</xdr:row>
      <xdr:rowOff>0</xdr:rowOff>
    </xdr:from>
    <xdr:to>
      <xdr:col>2</xdr:col>
      <xdr:colOff>676275</xdr:colOff>
      <xdr:row>5</xdr:row>
      <xdr:rowOff>0</xdr:rowOff>
    </xdr:to>
    <xdr:cxnSp macro="">
      <xdr:nvCxnSpPr>
        <xdr:cNvPr id="5" name="Straight Connector 4"/>
        <xdr:cNvCxnSpPr/>
      </xdr:nvCxnSpPr>
      <xdr:spPr>
        <a:xfrm>
          <a:off x="542925" y="10001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6</xdr:row>
      <xdr:rowOff>0</xdr:rowOff>
    </xdr:from>
    <xdr:to>
      <xdr:col>2</xdr:col>
      <xdr:colOff>666750</xdr:colOff>
      <xdr:row>6</xdr:row>
      <xdr:rowOff>0</xdr:rowOff>
    </xdr:to>
    <xdr:cxnSp macro="">
      <xdr:nvCxnSpPr>
        <xdr:cNvPr id="6" name="Straight Connector 5"/>
        <xdr:cNvCxnSpPr/>
      </xdr:nvCxnSpPr>
      <xdr:spPr>
        <a:xfrm>
          <a:off x="533400" y="11906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7</xdr:row>
      <xdr:rowOff>0</xdr:rowOff>
    </xdr:from>
    <xdr:to>
      <xdr:col>2</xdr:col>
      <xdr:colOff>581025</xdr:colOff>
      <xdr:row>7</xdr:row>
      <xdr:rowOff>0</xdr:rowOff>
    </xdr:to>
    <xdr:cxnSp macro="">
      <xdr:nvCxnSpPr>
        <xdr:cNvPr id="7" name="Straight Connector 6"/>
        <xdr:cNvCxnSpPr/>
      </xdr:nvCxnSpPr>
      <xdr:spPr>
        <a:xfrm>
          <a:off x="447675" y="13811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8</xdr:row>
      <xdr:rowOff>0</xdr:rowOff>
    </xdr:from>
    <xdr:to>
      <xdr:col>2</xdr:col>
      <xdr:colOff>628650</xdr:colOff>
      <xdr:row>8</xdr:row>
      <xdr:rowOff>0</xdr:rowOff>
    </xdr:to>
    <xdr:cxnSp macro="">
      <xdr:nvCxnSpPr>
        <xdr:cNvPr id="8" name="Straight Connector 7"/>
        <xdr:cNvCxnSpPr/>
      </xdr:nvCxnSpPr>
      <xdr:spPr>
        <a:xfrm>
          <a:off x="495300" y="1571625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57150</xdr:colOff>
      <xdr:row>8</xdr:row>
      <xdr:rowOff>133350</xdr:rowOff>
    </xdr:from>
    <xdr:ext cx="184731" cy="264560"/>
    <xdr:sp macro="" textlink="">
      <xdr:nvSpPr>
        <xdr:cNvPr id="9" name="TextBox 8"/>
        <xdr:cNvSpPr txBox="1"/>
      </xdr:nvSpPr>
      <xdr:spPr>
        <a:xfrm>
          <a:off x="4733925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93"/>
  <sheetViews>
    <sheetView tabSelected="1" showWhiteSpace="0" view="pageLayout" topLeftCell="A22" zoomScaleNormal="100" workbookViewId="0">
      <selection activeCell="AA28" sqref="AA28"/>
    </sheetView>
  </sheetViews>
  <sheetFormatPr defaultRowHeight="15"/>
  <cols>
    <col min="1" max="1" width="16.5703125" style="54" customWidth="1"/>
    <col min="2" max="2" width="9.7109375" style="54" customWidth="1"/>
    <col min="3" max="3" width="11.140625" style="54" customWidth="1"/>
    <col min="4" max="5" width="9.140625" style="54"/>
    <col min="6" max="6" width="9.140625" style="54" customWidth="1"/>
    <col min="7" max="7" width="2" style="54" customWidth="1"/>
    <col min="8" max="8" width="11.85546875" style="54" customWidth="1"/>
    <col min="9" max="9" width="10.28515625" style="54" customWidth="1"/>
    <col min="10" max="10" width="9.7109375" style="54" hidden="1" customWidth="1"/>
    <col min="11" max="11" width="3" style="54" hidden="1" customWidth="1"/>
    <col min="12" max="12" width="7.140625" style="54" hidden="1" customWidth="1"/>
    <col min="13" max="13" width="6.5703125" style="54" hidden="1" customWidth="1"/>
    <col min="14" max="15" width="4.140625" style="54" hidden="1" customWidth="1"/>
    <col min="16" max="16" width="8.140625" style="54" hidden="1" customWidth="1"/>
    <col min="17" max="17" width="8.28515625" style="54" hidden="1" customWidth="1"/>
    <col min="18" max="18" width="3" style="54" hidden="1" customWidth="1"/>
    <col min="19" max="19" width="15.28515625" style="54" hidden="1" customWidth="1"/>
    <col min="20" max="20" width="13.28515625" style="54" hidden="1" customWidth="1"/>
    <col min="21" max="25" width="9.140625" style="54" hidden="1" customWidth="1"/>
    <col min="26" max="16384" width="9.140625" style="54"/>
  </cols>
  <sheetData>
    <row r="1" spans="1:19">
      <c r="A1" s="167" t="s">
        <v>186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>
      <c r="A4" s="171" t="s">
        <v>166</v>
      </c>
      <c r="B4" s="171"/>
      <c r="C4" s="171"/>
      <c r="D4" s="171"/>
      <c r="E4" s="171"/>
      <c r="F4" s="171"/>
      <c r="G4" s="171"/>
      <c r="H4" s="171"/>
      <c r="I4" s="171"/>
    </row>
    <row r="5" spans="1:19">
      <c r="A5" s="171" t="s">
        <v>167</v>
      </c>
      <c r="B5" s="171"/>
      <c r="C5" s="171"/>
      <c r="D5" s="171"/>
      <c r="E5" s="171"/>
      <c r="F5" s="171"/>
      <c r="G5" s="171"/>
      <c r="H5" s="171"/>
      <c r="I5" s="171"/>
    </row>
    <row r="6" spans="1:19">
      <c r="A6" s="171" t="s">
        <v>168</v>
      </c>
      <c r="B6" s="171"/>
      <c r="C6" s="171"/>
      <c r="D6" s="171"/>
      <c r="E6" s="171"/>
      <c r="F6" s="171"/>
      <c r="G6" s="171"/>
      <c r="H6" s="171"/>
      <c r="I6" s="171"/>
    </row>
    <row r="7" spans="1:19">
      <c r="A7" s="171" t="s">
        <v>169</v>
      </c>
      <c r="B7" s="171"/>
      <c r="C7" s="171"/>
      <c r="D7" s="171"/>
      <c r="E7" s="171"/>
      <c r="F7" s="171"/>
      <c r="G7" s="171"/>
      <c r="H7" s="171"/>
      <c r="I7" s="171"/>
    </row>
    <row r="8" spans="1:19">
      <c r="A8" s="171" t="s">
        <v>170</v>
      </c>
      <c r="B8" s="171"/>
      <c r="C8" s="171"/>
      <c r="D8" s="171"/>
      <c r="E8" s="171"/>
      <c r="F8" s="171"/>
      <c r="G8" s="171"/>
      <c r="H8" s="171"/>
      <c r="I8" s="171"/>
    </row>
    <row r="9" spans="1:19">
      <c r="A9" s="172"/>
      <c r="B9" s="172"/>
      <c r="C9" s="172"/>
      <c r="D9" s="172"/>
      <c r="E9" s="172"/>
      <c r="F9" s="172"/>
      <c r="G9" s="172"/>
      <c r="H9" s="172"/>
      <c r="I9" s="172"/>
      <c r="J9" s="55"/>
      <c r="K9" s="55"/>
      <c r="L9" s="55"/>
      <c r="M9" s="55"/>
      <c r="N9" s="55"/>
      <c r="O9" s="55"/>
      <c r="P9" s="55"/>
      <c r="Q9" s="55"/>
      <c r="R9" s="55"/>
    </row>
    <row r="10" spans="1:19">
      <c r="A10" s="169"/>
      <c r="B10" s="169"/>
      <c r="C10" s="169"/>
      <c r="D10" s="169"/>
      <c r="E10" s="169"/>
      <c r="F10" s="169"/>
      <c r="G10" s="169"/>
      <c r="H10" s="169"/>
      <c r="I10" s="169"/>
      <c r="J10" s="55"/>
      <c r="K10" s="55"/>
      <c r="L10" s="55"/>
      <c r="M10" s="55"/>
      <c r="N10" s="55"/>
      <c r="O10" s="55"/>
      <c r="P10" s="55"/>
      <c r="Q10" s="55"/>
      <c r="R10" s="55"/>
      <c r="S10" s="54" t="s">
        <v>62</v>
      </c>
    </row>
    <row r="11" spans="1:19">
      <c r="A11" s="56" t="s">
        <v>63</v>
      </c>
      <c r="B11" s="170" t="s">
        <v>64</v>
      </c>
      <c r="C11" s="170"/>
      <c r="D11" s="170"/>
      <c r="E11" s="170"/>
      <c r="F11" s="170"/>
      <c r="G11" s="170"/>
      <c r="H11" s="170"/>
      <c r="I11" s="170"/>
      <c r="J11" s="55" t="s">
        <v>40</v>
      </c>
      <c r="K11" s="55">
        <v>0</v>
      </c>
      <c r="L11" s="55" t="s">
        <v>66</v>
      </c>
      <c r="M11" s="55" t="s">
        <v>27</v>
      </c>
      <c r="N11" s="55" t="s">
        <v>67</v>
      </c>
      <c r="O11" s="55" t="s">
        <v>67</v>
      </c>
      <c r="P11" s="57">
        <v>0</v>
      </c>
      <c r="Q11" s="55">
        <v>0</v>
      </c>
      <c r="R11" s="55">
        <v>1</v>
      </c>
      <c r="S11" s="54" t="s">
        <v>68</v>
      </c>
    </row>
    <row r="12" spans="1:19">
      <c r="A12" s="58" t="s">
        <v>40</v>
      </c>
      <c r="B12" s="168" t="s">
        <v>70</v>
      </c>
      <c r="C12" s="168"/>
      <c r="D12" s="168"/>
      <c r="E12" s="168"/>
      <c r="F12" s="168"/>
      <c r="G12" s="168"/>
      <c r="H12" s="168"/>
      <c r="I12" s="168"/>
      <c r="J12" s="55"/>
      <c r="K12" s="55">
        <f>K11+1</f>
        <v>1</v>
      </c>
      <c r="L12" s="55" t="s">
        <v>71</v>
      </c>
      <c r="M12" s="55" t="s">
        <v>53</v>
      </c>
      <c r="N12" s="55" t="s">
        <v>72</v>
      </c>
      <c r="O12" s="55" t="s">
        <v>72</v>
      </c>
      <c r="P12" s="57">
        <v>5000</v>
      </c>
      <c r="Q12" s="55" t="s">
        <v>73</v>
      </c>
      <c r="R12" s="55">
        <v>2</v>
      </c>
      <c r="S12" s="59" t="s">
        <v>74</v>
      </c>
    </row>
    <row r="13" spans="1:19">
      <c r="A13" s="58">
        <v>50</v>
      </c>
      <c r="B13" s="168" t="s">
        <v>23</v>
      </c>
      <c r="C13" s="168"/>
      <c r="D13" s="168"/>
      <c r="E13" s="168"/>
      <c r="F13" s="168"/>
      <c r="G13" s="168"/>
      <c r="H13" s="168"/>
      <c r="I13" s="168"/>
      <c r="J13" s="55"/>
      <c r="K13" s="55">
        <f t="shared" ref="K13:K76" si="0">K12+1</f>
        <v>2</v>
      </c>
      <c r="L13" s="55"/>
      <c r="M13" s="55"/>
      <c r="N13" s="55"/>
      <c r="O13" s="55"/>
      <c r="P13" s="57">
        <v>10000</v>
      </c>
      <c r="Q13" s="55" t="s">
        <v>75</v>
      </c>
      <c r="R13" s="55">
        <v>3</v>
      </c>
      <c r="S13" s="54" t="s">
        <v>76</v>
      </c>
    </row>
    <row r="14" spans="1:19">
      <c r="A14" s="58" t="s">
        <v>66</v>
      </c>
      <c r="B14" s="168" t="s">
        <v>77</v>
      </c>
      <c r="C14" s="168"/>
      <c r="D14" s="168"/>
      <c r="E14" s="168"/>
      <c r="F14" s="168"/>
      <c r="G14" s="168"/>
      <c r="H14" s="168"/>
      <c r="I14" s="168"/>
      <c r="J14" s="55"/>
      <c r="K14" s="55">
        <f t="shared" si="0"/>
        <v>3</v>
      </c>
      <c r="L14" s="55"/>
      <c r="M14" s="55"/>
      <c r="N14" s="55"/>
      <c r="O14" s="55"/>
      <c r="P14" s="55"/>
      <c r="Q14" s="55" t="s">
        <v>78</v>
      </c>
      <c r="R14" s="55">
        <v>4</v>
      </c>
      <c r="S14" s="54" t="s">
        <v>79</v>
      </c>
    </row>
    <row r="15" spans="1:19">
      <c r="A15" s="58" t="s">
        <v>53</v>
      </c>
      <c r="B15" s="168" t="s">
        <v>80</v>
      </c>
      <c r="C15" s="168"/>
      <c r="D15" s="168"/>
      <c r="E15" s="168"/>
      <c r="F15" s="168"/>
      <c r="G15" s="168"/>
      <c r="H15" s="168"/>
      <c r="I15" s="168"/>
      <c r="J15" s="55"/>
      <c r="K15" s="55">
        <f t="shared" si="0"/>
        <v>4</v>
      </c>
      <c r="L15" s="55"/>
      <c r="M15" s="55"/>
      <c r="N15" s="55"/>
      <c r="O15" s="55"/>
      <c r="P15" s="55"/>
      <c r="Q15" s="55" t="s">
        <v>81</v>
      </c>
      <c r="R15" s="55">
        <v>5</v>
      </c>
      <c r="S15" s="54" t="s">
        <v>82</v>
      </c>
    </row>
    <row r="16" spans="1:19">
      <c r="A16" s="60">
        <v>10000</v>
      </c>
      <c r="B16" s="168" t="s">
        <v>83</v>
      </c>
      <c r="C16" s="168"/>
      <c r="D16" s="168"/>
      <c r="E16" s="168"/>
      <c r="F16" s="168"/>
      <c r="G16" s="168"/>
      <c r="H16" s="168"/>
      <c r="I16" s="168"/>
      <c r="J16" s="55"/>
      <c r="K16" s="55">
        <f t="shared" si="0"/>
        <v>5</v>
      </c>
      <c r="L16" s="55"/>
      <c r="M16" s="55"/>
      <c r="N16" s="55"/>
      <c r="O16" s="55"/>
      <c r="P16" s="55"/>
      <c r="Q16" s="55"/>
      <c r="R16" s="55">
        <v>6</v>
      </c>
      <c r="S16" s="54" t="s">
        <v>84</v>
      </c>
    </row>
    <row r="17" spans="1:19">
      <c r="A17" s="58" t="s">
        <v>72</v>
      </c>
      <c r="B17" s="175" t="s">
        <v>199</v>
      </c>
      <c r="C17" s="168"/>
      <c r="D17" s="168"/>
      <c r="E17" s="168"/>
      <c r="F17" s="168"/>
      <c r="G17" s="168"/>
      <c r="H17" s="168"/>
      <c r="I17" s="168"/>
      <c r="J17" s="55"/>
      <c r="K17" s="55">
        <f t="shared" si="0"/>
        <v>6</v>
      </c>
      <c r="L17" s="55"/>
      <c r="M17" s="55"/>
      <c r="N17" s="55"/>
      <c r="O17" s="55"/>
      <c r="P17" s="55"/>
      <c r="Q17" s="55"/>
      <c r="R17" s="55">
        <v>7</v>
      </c>
      <c r="S17" s="54" t="s">
        <v>85</v>
      </c>
    </row>
    <row r="18" spans="1:19">
      <c r="A18" s="58" t="s">
        <v>111</v>
      </c>
      <c r="B18" s="168" t="s">
        <v>86</v>
      </c>
      <c r="C18" s="168"/>
      <c r="D18" s="168"/>
      <c r="E18" s="168"/>
      <c r="F18" s="168"/>
      <c r="G18" s="168"/>
      <c r="H18" s="168"/>
      <c r="I18" s="168"/>
      <c r="J18" s="55"/>
      <c r="K18" s="55">
        <f t="shared" si="0"/>
        <v>7</v>
      </c>
      <c r="L18" s="55"/>
      <c r="M18" s="61">
        <f>IF(A18="Washington",5000,1000)</f>
        <v>1000</v>
      </c>
      <c r="N18" s="55"/>
      <c r="O18" s="55"/>
      <c r="P18" s="55"/>
      <c r="Q18" s="55"/>
      <c r="R18" s="55">
        <v>8</v>
      </c>
      <c r="S18" s="54" t="s">
        <v>87</v>
      </c>
    </row>
    <row r="19" spans="1:19" hidden="1">
      <c r="A19" s="58" t="s">
        <v>72</v>
      </c>
      <c r="B19" s="168" t="s">
        <v>88</v>
      </c>
      <c r="C19" s="168"/>
      <c r="D19" s="168"/>
      <c r="E19" s="168"/>
      <c r="F19" s="168"/>
      <c r="G19" s="168"/>
      <c r="H19" s="168"/>
      <c r="I19" s="168"/>
      <c r="J19" s="55"/>
      <c r="K19" s="55">
        <f t="shared" si="0"/>
        <v>8</v>
      </c>
      <c r="L19" s="55"/>
      <c r="M19" s="61">
        <f t="shared" ref="M19:M39" si="1">IF(M18="","",IF(M18+1000&gt;25000,"",M18+1000))</f>
        <v>2000</v>
      </c>
      <c r="N19" s="55"/>
      <c r="O19" s="55"/>
      <c r="P19" s="55"/>
      <c r="Q19" s="55"/>
      <c r="R19" s="55">
        <v>9</v>
      </c>
      <c r="S19" s="54" t="s">
        <v>89</v>
      </c>
    </row>
    <row r="20" spans="1:19" hidden="1">
      <c r="A20" s="60">
        <v>0</v>
      </c>
      <c r="B20" s="168" t="s">
        <v>90</v>
      </c>
      <c r="C20" s="168"/>
      <c r="D20" s="168"/>
      <c r="E20" s="168"/>
      <c r="F20" s="168"/>
      <c r="G20" s="168"/>
      <c r="H20" s="168"/>
      <c r="I20" s="168"/>
      <c r="J20" s="55"/>
      <c r="K20" s="55">
        <f t="shared" si="0"/>
        <v>9</v>
      </c>
      <c r="L20" s="55"/>
      <c r="M20" s="61">
        <f t="shared" si="1"/>
        <v>3000</v>
      </c>
      <c r="N20" s="55"/>
      <c r="O20" s="55"/>
      <c r="P20" s="55"/>
      <c r="Q20" s="55"/>
      <c r="R20" s="55">
        <v>10</v>
      </c>
      <c r="S20" s="54" t="s">
        <v>91</v>
      </c>
    </row>
    <row r="21" spans="1:19" hidden="1">
      <c r="A21" s="60">
        <v>0</v>
      </c>
      <c r="B21" s="168" t="s">
        <v>92</v>
      </c>
      <c r="C21" s="168"/>
      <c r="D21" s="168"/>
      <c r="E21" s="168"/>
      <c r="F21" s="168"/>
      <c r="G21" s="168"/>
      <c r="H21" s="168"/>
      <c r="I21" s="168"/>
      <c r="J21" s="55"/>
      <c r="K21" s="55">
        <f t="shared" si="0"/>
        <v>10</v>
      </c>
      <c r="L21" s="55"/>
      <c r="M21" s="61">
        <f t="shared" si="1"/>
        <v>4000</v>
      </c>
      <c r="N21" s="55"/>
      <c r="O21" s="55"/>
      <c r="P21" s="55"/>
      <c r="Q21" s="55"/>
      <c r="R21" s="55">
        <v>11</v>
      </c>
      <c r="S21" s="54" t="s">
        <v>93</v>
      </c>
    </row>
    <row r="22" spans="1:19">
      <c r="A22" s="172"/>
      <c r="B22" s="172"/>
      <c r="C22" s="172"/>
      <c r="D22" s="172"/>
      <c r="E22" s="172"/>
      <c r="F22" s="172"/>
      <c r="G22" s="172"/>
      <c r="H22" s="172"/>
      <c r="I22" s="172"/>
      <c r="J22" s="55"/>
      <c r="K22" s="55">
        <f t="shared" si="0"/>
        <v>11</v>
      </c>
      <c r="L22" s="55"/>
      <c r="M22" s="61">
        <f t="shared" si="1"/>
        <v>5000</v>
      </c>
      <c r="N22" s="55"/>
      <c r="O22" s="55"/>
      <c r="P22" s="55"/>
      <c r="Q22" s="55"/>
      <c r="R22" s="55">
        <v>12</v>
      </c>
      <c r="S22" s="54" t="s">
        <v>94</v>
      </c>
    </row>
    <row r="23" spans="1:19">
      <c r="A23" s="176" t="s">
        <v>95</v>
      </c>
      <c r="B23" s="176"/>
      <c r="C23" s="176"/>
      <c r="D23" s="176"/>
      <c r="E23" s="176"/>
      <c r="F23" s="176"/>
      <c r="G23" s="176"/>
      <c r="H23" s="176"/>
      <c r="I23" s="176"/>
      <c r="J23" s="55"/>
      <c r="K23" s="55">
        <f t="shared" si="0"/>
        <v>12</v>
      </c>
      <c r="L23" s="55"/>
      <c r="M23" s="61">
        <f t="shared" si="1"/>
        <v>6000</v>
      </c>
      <c r="N23" s="55"/>
      <c r="O23" s="55"/>
      <c r="P23" s="55"/>
      <c r="Q23" s="55"/>
      <c r="R23" s="55"/>
      <c r="S23" s="54" t="s">
        <v>96</v>
      </c>
    </row>
    <row r="24" spans="1:19">
      <c r="A24" s="163" t="s">
        <v>50</v>
      </c>
      <c r="B24" s="163"/>
      <c r="C24" s="163"/>
      <c r="D24" s="163"/>
      <c r="E24" s="163"/>
      <c r="F24" s="163"/>
      <c r="G24" s="163"/>
      <c r="H24" s="62" t="s">
        <v>14</v>
      </c>
      <c r="I24" s="63">
        <f>'Initial Calculator'!B23</f>
        <v>481.6</v>
      </c>
      <c r="J24" s="55"/>
      <c r="K24" s="55">
        <f t="shared" si="0"/>
        <v>13</v>
      </c>
      <c r="L24" s="55"/>
      <c r="M24" s="61">
        <f t="shared" si="1"/>
        <v>7000</v>
      </c>
      <c r="N24" s="55"/>
      <c r="O24" s="55"/>
      <c r="P24" s="55"/>
      <c r="Q24" s="55"/>
      <c r="R24" s="55"/>
      <c r="S24" s="54" t="s">
        <v>97</v>
      </c>
    </row>
    <row r="25" spans="1:19">
      <c r="A25" s="165"/>
      <c r="B25" s="165"/>
      <c r="C25" s="165"/>
      <c r="D25" s="165"/>
      <c r="E25" s="165"/>
      <c r="F25" s="165"/>
      <c r="G25" s="165"/>
      <c r="H25" s="62" t="s">
        <v>98</v>
      </c>
      <c r="I25" s="64">
        <f>'Initial Calculator'!C23</f>
        <v>240.8</v>
      </c>
      <c r="J25" s="55"/>
      <c r="K25" s="55">
        <f t="shared" si="0"/>
        <v>14</v>
      </c>
      <c r="L25" s="55"/>
      <c r="M25" s="61">
        <f t="shared" si="1"/>
        <v>8000</v>
      </c>
      <c r="N25" s="55"/>
      <c r="O25" s="55"/>
      <c r="P25" s="55"/>
      <c r="Q25" s="55"/>
      <c r="R25" s="55"/>
      <c r="S25" s="54" t="s">
        <v>99</v>
      </c>
    </row>
    <row r="26" spans="1:19">
      <c r="A26" s="165"/>
      <c r="B26" s="165"/>
      <c r="C26" s="165"/>
      <c r="D26" s="165"/>
      <c r="E26" s="165"/>
      <c r="F26" s="165"/>
      <c r="G26" s="165"/>
      <c r="H26" s="62" t="s">
        <v>52</v>
      </c>
      <c r="I26" s="64">
        <f>'Initial Calculator'!D23</f>
        <v>120.4</v>
      </c>
      <c r="J26" s="55"/>
      <c r="K26" s="55">
        <f t="shared" si="0"/>
        <v>15</v>
      </c>
      <c r="L26" s="55"/>
      <c r="M26" s="61">
        <f t="shared" si="1"/>
        <v>9000</v>
      </c>
      <c r="N26" s="55"/>
      <c r="O26" s="55"/>
      <c r="P26" s="55"/>
      <c r="Q26" s="55"/>
      <c r="R26" s="55"/>
      <c r="S26" s="54" t="s">
        <v>100</v>
      </c>
    </row>
    <row r="27" spans="1:19">
      <c r="A27" s="165"/>
      <c r="B27" s="165"/>
      <c r="C27" s="165"/>
      <c r="D27" s="165"/>
      <c r="E27" s="165"/>
      <c r="F27" s="165"/>
      <c r="G27" s="165"/>
      <c r="H27" s="62" t="s">
        <v>51</v>
      </c>
      <c r="I27" s="64">
        <f>'Initial Calculator'!E23</f>
        <v>40.17</v>
      </c>
      <c r="J27" s="55"/>
      <c r="K27" s="55">
        <f t="shared" si="0"/>
        <v>16</v>
      </c>
      <c r="L27" s="55"/>
      <c r="M27" s="61">
        <f t="shared" si="1"/>
        <v>10000</v>
      </c>
      <c r="N27" s="55"/>
      <c r="O27" s="55"/>
      <c r="P27" s="55"/>
      <c r="Q27" s="55"/>
      <c r="R27" s="55"/>
      <c r="S27" s="54" t="s">
        <v>101</v>
      </c>
    </row>
    <row r="28" spans="1:19">
      <c r="A28" s="164"/>
      <c r="B28" s="164"/>
      <c r="C28" s="164"/>
      <c r="D28" s="164"/>
      <c r="E28" s="164"/>
      <c r="F28" s="164"/>
      <c r="G28" s="164"/>
      <c r="H28" s="164"/>
      <c r="I28" s="164"/>
      <c r="J28" s="55"/>
      <c r="K28" s="55">
        <f t="shared" si="0"/>
        <v>17</v>
      </c>
      <c r="L28" s="55"/>
      <c r="M28" s="61">
        <f t="shared" si="1"/>
        <v>11000</v>
      </c>
      <c r="N28" s="55"/>
      <c r="O28" s="55"/>
      <c r="P28" s="55"/>
      <c r="Q28" s="55"/>
      <c r="R28" s="55"/>
      <c r="S28" s="54" t="s">
        <v>102</v>
      </c>
    </row>
    <row r="29" spans="1:19" ht="15" customHeight="1">
      <c r="A29" s="163" t="s">
        <v>18</v>
      </c>
      <c r="B29" s="163"/>
      <c r="C29" s="163"/>
      <c r="D29" s="163"/>
      <c r="E29" s="163"/>
      <c r="F29" s="163"/>
      <c r="G29" s="163"/>
      <c r="H29" s="65" t="s">
        <v>14</v>
      </c>
      <c r="I29" s="64">
        <f>'Initial Calculator'!G23</f>
        <v>481.6</v>
      </c>
      <c r="J29" s="55"/>
      <c r="K29" s="55">
        <f t="shared" si="0"/>
        <v>18</v>
      </c>
      <c r="L29" s="55"/>
      <c r="M29" s="61">
        <f t="shared" si="1"/>
        <v>12000</v>
      </c>
      <c r="N29" s="55"/>
      <c r="O29" s="55"/>
      <c r="P29" s="55"/>
      <c r="Q29" s="55"/>
      <c r="R29" s="55"/>
      <c r="S29" s="54" t="s">
        <v>103</v>
      </c>
    </row>
    <row r="30" spans="1:19">
      <c r="A30" s="165"/>
      <c r="B30" s="165"/>
      <c r="C30" s="165"/>
      <c r="D30" s="165"/>
      <c r="E30" s="165"/>
      <c r="F30" s="165"/>
      <c r="G30" s="165"/>
      <c r="H30" s="65" t="s">
        <v>98</v>
      </c>
      <c r="I30" s="64">
        <f>'Initial Calculator'!H23</f>
        <v>250.4</v>
      </c>
      <c r="K30" s="55">
        <f t="shared" si="0"/>
        <v>19</v>
      </c>
      <c r="M30" s="61">
        <f t="shared" si="1"/>
        <v>13000</v>
      </c>
      <c r="S30" s="54" t="s">
        <v>104</v>
      </c>
    </row>
    <row r="31" spans="1:19">
      <c r="A31" s="165"/>
      <c r="B31" s="165"/>
      <c r="C31" s="165"/>
      <c r="D31" s="165"/>
      <c r="E31" s="165"/>
      <c r="F31" s="165"/>
      <c r="G31" s="165"/>
      <c r="H31" s="65" t="s">
        <v>52</v>
      </c>
      <c r="I31" s="64">
        <f>'Initial Calculator'!I23</f>
        <v>127.6</v>
      </c>
      <c r="K31" s="55">
        <f t="shared" si="0"/>
        <v>20</v>
      </c>
      <c r="M31" s="61">
        <f t="shared" si="1"/>
        <v>14000</v>
      </c>
      <c r="S31" s="54" t="s">
        <v>105</v>
      </c>
    </row>
    <row r="32" spans="1:19">
      <c r="A32" s="165"/>
      <c r="B32" s="165"/>
      <c r="C32" s="165"/>
      <c r="D32" s="165"/>
      <c r="E32" s="165"/>
      <c r="F32" s="165"/>
      <c r="G32" s="165"/>
      <c r="H32" s="65" t="s">
        <v>51</v>
      </c>
      <c r="I32" s="64">
        <f>'Initial Calculator'!J23</f>
        <v>43.3</v>
      </c>
      <c r="K32" s="55">
        <f t="shared" si="0"/>
        <v>21</v>
      </c>
      <c r="M32" s="61">
        <f t="shared" si="1"/>
        <v>15000</v>
      </c>
      <c r="S32" s="54" t="s">
        <v>106</v>
      </c>
    </row>
    <row r="33" spans="1:19">
      <c r="A33" s="66" t="s">
        <v>107</v>
      </c>
      <c r="B33" s="66"/>
      <c r="C33" s="66"/>
      <c r="D33" s="66"/>
      <c r="E33" s="66"/>
      <c r="F33" s="66"/>
      <c r="G33" s="66"/>
      <c r="H33" s="66"/>
      <c r="I33" s="66"/>
      <c r="K33" s="55">
        <f t="shared" si="0"/>
        <v>22</v>
      </c>
      <c r="M33" s="61">
        <f t="shared" si="1"/>
        <v>16000</v>
      </c>
      <c r="S33" s="54" t="s">
        <v>108</v>
      </c>
    </row>
    <row r="34" spans="1:19">
      <c r="A34" s="166" t="str">
        <f>'Initial Calculator'!G29</f>
        <v>Premiums shown above are guaranteed for the life of the contract.</v>
      </c>
      <c r="B34" s="166"/>
      <c r="C34" s="166"/>
      <c r="D34" s="166"/>
      <c r="E34" s="166"/>
      <c r="F34" s="166"/>
      <c r="G34" s="166"/>
      <c r="H34" s="166"/>
      <c r="I34" s="166"/>
      <c r="K34" s="55">
        <f t="shared" si="0"/>
        <v>23</v>
      </c>
      <c r="M34" s="61">
        <f t="shared" si="1"/>
        <v>17000</v>
      </c>
      <c r="S34" s="54" t="s">
        <v>109</v>
      </c>
    </row>
    <row r="35" spans="1:19">
      <c r="A35" s="66" t="str">
        <f>'Initial Calculator'!B25</f>
        <v/>
      </c>
      <c r="B35" s="66"/>
      <c r="C35" s="66"/>
      <c r="D35" s="66"/>
      <c r="E35" s="66"/>
      <c r="F35" s="66"/>
      <c r="G35" s="66"/>
      <c r="H35" s="66"/>
      <c r="I35" s="66"/>
      <c r="K35" s="55">
        <f t="shared" si="0"/>
        <v>24</v>
      </c>
      <c r="M35" s="61">
        <f t="shared" si="1"/>
        <v>18000</v>
      </c>
      <c r="S35" s="54" t="s">
        <v>110</v>
      </c>
    </row>
    <row r="36" spans="1:19">
      <c r="A36" s="66"/>
      <c r="B36" s="66"/>
      <c r="C36" s="66"/>
      <c r="D36" s="66"/>
      <c r="E36" s="66"/>
      <c r="F36" s="66"/>
      <c r="G36" s="66"/>
      <c r="H36" s="66"/>
      <c r="I36" s="66"/>
      <c r="K36" s="55">
        <f t="shared" si="0"/>
        <v>25</v>
      </c>
      <c r="M36" s="61">
        <f t="shared" si="1"/>
        <v>19000</v>
      </c>
      <c r="S36" s="54" t="s">
        <v>111</v>
      </c>
    </row>
    <row r="37" spans="1:19" ht="16.5" customHeight="1">
      <c r="A37" s="66" t="s">
        <v>112</v>
      </c>
      <c r="B37" s="66"/>
      <c r="C37" s="66"/>
      <c r="D37" s="161"/>
      <c r="E37" s="161"/>
      <c r="F37" s="161"/>
      <c r="G37" s="161"/>
      <c r="H37" s="162" t="s">
        <v>113</v>
      </c>
      <c r="I37" s="162"/>
      <c r="K37" s="55">
        <f t="shared" si="0"/>
        <v>26</v>
      </c>
      <c r="M37" s="61">
        <f t="shared" si="1"/>
        <v>20000</v>
      </c>
      <c r="S37" s="54" t="s">
        <v>114</v>
      </c>
    </row>
    <row r="38" spans="1:19" ht="17.25" customHeight="1">
      <c r="A38" s="66"/>
      <c r="B38" s="66"/>
      <c r="C38" s="66"/>
      <c r="D38" s="66"/>
      <c r="E38" s="66"/>
      <c r="F38" s="66"/>
      <c r="G38" s="66"/>
      <c r="H38" s="66"/>
      <c r="I38" s="66"/>
      <c r="K38" s="55">
        <f t="shared" si="0"/>
        <v>27</v>
      </c>
      <c r="M38" s="61">
        <f t="shared" si="1"/>
        <v>21000</v>
      </c>
      <c r="S38" s="54" t="s">
        <v>115</v>
      </c>
    </row>
    <row r="39" spans="1:19">
      <c r="A39" s="66"/>
      <c r="B39" s="66"/>
      <c r="C39" s="66"/>
      <c r="D39" s="66"/>
      <c r="E39" s="66"/>
      <c r="F39" s="66"/>
      <c r="G39" s="66"/>
      <c r="H39" s="66"/>
      <c r="I39" s="66"/>
      <c r="K39" s="55">
        <f t="shared" si="0"/>
        <v>28</v>
      </c>
      <c r="M39" s="61">
        <f t="shared" si="1"/>
        <v>22000</v>
      </c>
      <c r="S39" s="54" t="s">
        <v>116</v>
      </c>
    </row>
    <row r="40" spans="1:19">
      <c r="A40" s="66"/>
      <c r="B40" s="134"/>
      <c r="C40" s="173" t="s">
        <v>229</v>
      </c>
      <c r="D40" s="173"/>
      <c r="E40" s="174"/>
      <c r="F40" s="67"/>
      <c r="G40" s="66"/>
      <c r="H40" s="66"/>
      <c r="I40" s="66"/>
      <c r="K40" s="55">
        <f t="shared" si="0"/>
        <v>29</v>
      </c>
      <c r="M40" s="61">
        <f>IF(M39="","",IF(M39+1000&gt;25000,"",M39+1000))</f>
        <v>23000</v>
      </c>
      <c r="S40" s="54" t="s">
        <v>117</v>
      </c>
    </row>
    <row r="41" spans="1:19" ht="15" customHeight="1">
      <c r="A41" s="66"/>
      <c r="B41" s="135"/>
      <c r="C41" s="136" t="s">
        <v>221</v>
      </c>
      <c r="D41" s="136"/>
      <c r="E41" s="137" t="s">
        <v>222</v>
      </c>
      <c r="F41" s="66"/>
      <c r="G41" s="66"/>
      <c r="H41" s="66"/>
      <c r="I41" s="66"/>
      <c r="K41" s="55">
        <f t="shared" si="0"/>
        <v>30</v>
      </c>
      <c r="M41" s="61">
        <f t="shared" ref="M41:M42" si="2">IF(M40="","",IF(M40+1000&gt;25000,"",M40+1000))</f>
        <v>24000</v>
      </c>
      <c r="S41" s="54" t="s">
        <v>118</v>
      </c>
    </row>
    <row r="42" spans="1:19">
      <c r="A42" s="66"/>
      <c r="B42" s="138" t="s">
        <v>230</v>
      </c>
      <c r="C42" s="139">
        <f>Indices!B12</f>
        <v>48.16</v>
      </c>
      <c r="D42" s="140"/>
      <c r="E42" s="141">
        <f>Indices!C12</f>
        <v>37.94</v>
      </c>
      <c r="F42" s="66"/>
      <c r="G42" s="66"/>
      <c r="H42" s="66"/>
      <c r="I42" s="66"/>
      <c r="K42" s="55">
        <f t="shared" si="0"/>
        <v>31</v>
      </c>
      <c r="M42" s="61">
        <f t="shared" si="2"/>
        <v>25000</v>
      </c>
      <c r="S42" s="54" t="s">
        <v>119</v>
      </c>
    </row>
    <row r="43" spans="1:19">
      <c r="A43" s="66"/>
      <c r="B43" s="142" t="s">
        <v>231</v>
      </c>
      <c r="C43" s="143">
        <f>Indices!B13</f>
        <v>48.16</v>
      </c>
      <c r="D43" s="144"/>
      <c r="E43" s="145">
        <f>Indices!C13</f>
        <v>38.31</v>
      </c>
      <c r="F43" s="66"/>
      <c r="G43" s="66"/>
      <c r="H43" s="66"/>
      <c r="I43" s="66"/>
      <c r="K43" s="55">
        <f t="shared" si="0"/>
        <v>32</v>
      </c>
      <c r="S43" s="54" t="s">
        <v>120</v>
      </c>
    </row>
    <row r="44" spans="1:19">
      <c r="A44" s="66"/>
      <c r="B44" s="66"/>
      <c r="C44" s="66"/>
      <c r="D44" s="66"/>
      <c r="E44" s="66"/>
      <c r="F44" s="66"/>
      <c r="G44" s="66"/>
      <c r="H44" s="66"/>
      <c r="I44" s="66"/>
      <c r="K44" s="55">
        <f t="shared" si="0"/>
        <v>33</v>
      </c>
      <c r="S44" s="54" t="s">
        <v>121</v>
      </c>
    </row>
    <row r="45" spans="1:19">
      <c r="A45" s="106" t="s">
        <v>197</v>
      </c>
      <c r="B45" s="66"/>
      <c r="C45" s="66"/>
      <c r="D45" s="66"/>
      <c r="E45" s="66"/>
      <c r="F45" s="66"/>
      <c r="G45" s="66"/>
      <c r="H45" s="66"/>
      <c r="I45" s="160" t="s">
        <v>251</v>
      </c>
      <c r="K45" s="55">
        <f t="shared" si="0"/>
        <v>34</v>
      </c>
      <c r="S45" s="54" t="s">
        <v>122</v>
      </c>
    </row>
    <row r="46" spans="1:19">
      <c r="A46" s="66"/>
      <c r="B46" s="66"/>
      <c r="C46" s="66"/>
      <c r="D46" s="66"/>
      <c r="E46" s="66"/>
      <c r="F46" s="66"/>
      <c r="G46" s="66"/>
      <c r="H46" s="66"/>
      <c r="I46" s="66"/>
      <c r="K46" s="55">
        <f t="shared" si="0"/>
        <v>35</v>
      </c>
      <c r="S46" s="54" t="s">
        <v>123</v>
      </c>
    </row>
    <row r="47" spans="1:19">
      <c r="K47" s="55">
        <f t="shared" si="0"/>
        <v>36</v>
      </c>
      <c r="S47" s="54" t="s">
        <v>124</v>
      </c>
    </row>
    <row r="48" spans="1:19">
      <c r="K48" s="55">
        <f t="shared" si="0"/>
        <v>37</v>
      </c>
      <c r="S48" s="54" t="s">
        <v>125</v>
      </c>
    </row>
    <row r="49" spans="11:19">
      <c r="K49" s="55">
        <f t="shared" si="0"/>
        <v>38</v>
      </c>
      <c r="S49" s="54" t="s">
        <v>126</v>
      </c>
    </row>
    <row r="50" spans="11:19">
      <c r="K50" s="55">
        <f t="shared" si="0"/>
        <v>39</v>
      </c>
      <c r="S50" s="54" t="s">
        <v>127</v>
      </c>
    </row>
    <row r="51" spans="11:19">
      <c r="K51" s="55">
        <f t="shared" si="0"/>
        <v>40</v>
      </c>
      <c r="S51" s="54" t="s">
        <v>128</v>
      </c>
    </row>
    <row r="52" spans="11:19">
      <c r="K52" s="55">
        <f t="shared" si="0"/>
        <v>41</v>
      </c>
      <c r="S52" s="54" t="s">
        <v>129</v>
      </c>
    </row>
    <row r="53" spans="11:19">
      <c r="K53" s="55">
        <f t="shared" si="0"/>
        <v>42</v>
      </c>
      <c r="S53" s="54" t="s">
        <v>130</v>
      </c>
    </row>
    <row r="54" spans="11:19">
      <c r="K54" s="55">
        <f t="shared" si="0"/>
        <v>43</v>
      </c>
      <c r="S54" s="54" t="s">
        <v>131</v>
      </c>
    </row>
    <row r="55" spans="11:19">
      <c r="K55" s="55">
        <f t="shared" si="0"/>
        <v>44</v>
      </c>
      <c r="S55" s="54" t="s">
        <v>132</v>
      </c>
    </row>
    <row r="56" spans="11:19">
      <c r="K56" s="55">
        <f t="shared" si="0"/>
        <v>45</v>
      </c>
      <c r="S56" s="54" t="s">
        <v>133</v>
      </c>
    </row>
    <row r="57" spans="11:19">
      <c r="K57" s="55">
        <f t="shared" si="0"/>
        <v>46</v>
      </c>
      <c r="S57" s="54" t="s">
        <v>134</v>
      </c>
    </row>
    <row r="58" spans="11:19">
      <c r="K58" s="55">
        <f t="shared" si="0"/>
        <v>47</v>
      </c>
      <c r="S58" s="54" t="s">
        <v>135</v>
      </c>
    </row>
    <row r="59" spans="11:19">
      <c r="K59" s="55">
        <f t="shared" si="0"/>
        <v>48</v>
      </c>
      <c r="S59" s="54" t="s">
        <v>136</v>
      </c>
    </row>
    <row r="60" spans="11:19">
      <c r="K60" s="55">
        <f t="shared" si="0"/>
        <v>49</v>
      </c>
    </row>
    <row r="61" spans="11:19">
      <c r="K61" s="55">
        <f t="shared" si="0"/>
        <v>50</v>
      </c>
    </row>
    <row r="62" spans="11:19">
      <c r="K62" s="55">
        <f t="shared" si="0"/>
        <v>51</v>
      </c>
    </row>
    <row r="63" spans="11:19">
      <c r="K63" s="55">
        <f t="shared" si="0"/>
        <v>52</v>
      </c>
    </row>
    <row r="64" spans="11:19">
      <c r="K64" s="55">
        <f t="shared" si="0"/>
        <v>53</v>
      </c>
    </row>
    <row r="65" spans="11:11">
      <c r="K65" s="55">
        <f t="shared" si="0"/>
        <v>54</v>
      </c>
    </row>
    <row r="66" spans="11:11">
      <c r="K66" s="55">
        <f t="shared" si="0"/>
        <v>55</v>
      </c>
    </row>
    <row r="67" spans="11:11">
      <c r="K67" s="55">
        <f t="shared" si="0"/>
        <v>56</v>
      </c>
    </row>
    <row r="68" spans="11:11">
      <c r="K68" s="55">
        <f t="shared" si="0"/>
        <v>57</v>
      </c>
    </row>
    <row r="69" spans="11:11">
      <c r="K69" s="55">
        <f t="shared" si="0"/>
        <v>58</v>
      </c>
    </row>
    <row r="70" spans="11:11">
      <c r="K70" s="55">
        <f t="shared" si="0"/>
        <v>59</v>
      </c>
    </row>
    <row r="71" spans="11:11">
      <c r="K71" s="55">
        <f t="shared" si="0"/>
        <v>60</v>
      </c>
    </row>
    <row r="72" spans="11:11">
      <c r="K72" s="55">
        <f t="shared" si="0"/>
        <v>61</v>
      </c>
    </row>
    <row r="73" spans="11:11">
      <c r="K73" s="55">
        <f t="shared" si="0"/>
        <v>62</v>
      </c>
    </row>
    <row r="74" spans="11:11">
      <c r="K74" s="55">
        <f t="shared" si="0"/>
        <v>63</v>
      </c>
    </row>
    <row r="75" spans="11:11">
      <c r="K75" s="55">
        <f t="shared" si="0"/>
        <v>64</v>
      </c>
    </row>
    <row r="76" spans="11:11">
      <c r="K76" s="55">
        <f t="shared" si="0"/>
        <v>65</v>
      </c>
    </row>
    <row r="77" spans="11:11">
      <c r="K77" s="55">
        <f t="shared" ref="K77:K91" si="3">K76+1</f>
        <v>66</v>
      </c>
    </row>
    <row r="78" spans="11:11">
      <c r="K78" s="55">
        <f t="shared" si="3"/>
        <v>67</v>
      </c>
    </row>
    <row r="79" spans="11:11">
      <c r="K79" s="55">
        <f t="shared" si="3"/>
        <v>68</v>
      </c>
    </row>
    <row r="80" spans="11:11">
      <c r="K80" s="55">
        <f t="shared" si="3"/>
        <v>69</v>
      </c>
    </row>
    <row r="81" spans="11:11">
      <c r="K81" s="55">
        <f t="shared" si="3"/>
        <v>70</v>
      </c>
    </row>
    <row r="82" spans="11:11">
      <c r="K82" s="55">
        <f t="shared" si="3"/>
        <v>71</v>
      </c>
    </row>
    <row r="83" spans="11:11">
      <c r="K83" s="55">
        <f t="shared" si="3"/>
        <v>72</v>
      </c>
    </row>
    <row r="84" spans="11:11">
      <c r="K84" s="55">
        <f t="shared" si="3"/>
        <v>73</v>
      </c>
    </row>
    <row r="85" spans="11:11">
      <c r="K85" s="55">
        <f t="shared" si="3"/>
        <v>74</v>
      </c>
    </row>
    <row r="86" spans="11:11">
      <c r="K86" s="55">
        <f t="shared" si="3"/>
        <v>75</v>
      </c>
    </row>
    <row r="87" spans="11:11">
      <c r="K87" s="55">
        <f t="shared" si="3"/>
        <v>76</v>
      </c>
    </row>
    <row r="88" spans="11:11">
      <c r="K88" s="55">
        <f t="shared" si="3"/>
        <v>77</v>
      </c>
    </row>
    <row r="89" spans="11:11">
      <c r="K89" s="55">
        <f t="shared" si="3"/>
        <v>78</v>
      </c>
    </row>
    <row r="90" spans="11:11">
      <c r="K90" s="55">
        <f t="shared" si="3"/>
        <v>79</v>
      </c>
    </row>
    <row r="91" spans="11:11">
      <c r="K91" s="55">
        <f t="shared" si="3"/>
        <v>80</v>
      </c>
    </row>
    <row r="92" spans="11:11">
      <c r="K92" s="55"/>
    </row>
    <row r="93" spans="11:11">
      <c r="K93" s="55"/>
    </row>
  </sheetData>
  <sheetProtection algorithmName="SHA-512" hashValue="iq4g2yKYc45HPbynv4993s8Psxc0xMYiWA+mU408Qjxp8ytVjLIs5llkZSTk66h/+CM4AJ8/AZZvNV0inJFCYQ==" saltValue="r1RFDqYQE+5W7vsx9fAhrg==" spinCount="100000" sheet="1" objects="1" scenarios="1"/>
  <protectedRanges>
    <protectedRange sqref="A12:A18" name="Range2"/>
    <protectedRange sqref="A4:I9" name="Range1"/>
  </protectedRanges>
  <mergeCells count="30">
    <mergeCell ref="C40:E40"/>
    <mergeCell ref="A4:I4"/>
    <mergeCell ref="A5:I5"/>
    <mergeCell ref="A6:I6"/>
    <mergeCell ref="A7:I7"/>
    <mergeCell ref="A25:G27"/>
    <mergeCell ref="B14:I14"/>
    <mergeCell ref="B15:I15"/>
    <mergeCell ref="B16:I16"/>
    <mergeCell ref="B17:I17"/>
    <mergeCell ref="B18:I18"/>
    <mergeCell ref="B19:I19"/>
    <mergeCell ref="B20:I20"/>
    <mergeCell ref="B21:I21"/>
    <mergeCell ref="A22:I22"/>
    <mergeCell ref="A23:I23"/>
    <mergeCell ref="A1:S3"/>
    <mergeCell ref="B13:I13"/>
    <mergeCell ref="A10:I10"/>
    <mergeCell ref="B11:I11"/>
    <mergeCell ref="B12:I12"/>
    <mergeCell ref="A8:I8"/>
    <mergeCell ref="A9:I9"/>
    <mergeCell ref="D37:G37"/>
    <mergeCell ref="H37:I37"/>
    <mergeCell ref="A24:G24"/>
    <mergeCell ref="A28:I28"/>
    <mergeCell ref="A29:G29"/>
    <mergeCell ref="A30:G32"/>
    <mergeCell ref="A34:I34"/>
  </mergeCells>
  <dataValidations count="9">
    <dataValidation type="list" allowBlank="1" showInputMessage="1" showErrorMessage="1" sqref="A12">
      <formula1>$J$11:$J$11</formula1>
    </dataValidation>
    <dataValidation type="list" allowBlank="1" showInputMessage="1" showErrorMessage="1" sqref="A16">
      <formula1>$M$18:$M$42</formula1>
    </dataValidation>
    <dataValidation type="list" allowBlank="1" showInputMessage="1" showErrorMessage="1" sqref="A20:A21">
      <formula1>$P$11</formula1>
    </dataValidation>
    <dataValidation type="list" allowBlank="1" showInputMessage="1" showErrorMessage="1" sqref="A19">
      <formula1>$N$12</formula1>
    </dataValidation>
    <dataValidation type="list" allowBlank="1" showInputMessage="1" showErrorMessage="1" sqref="A17">
      <formula1>$O$11:$O$12</formula1>
    </dataValidation>
    <dataValidation type="list" allowBlank="1" showInputMessage="1" showErrorMessage="1" sqref="A15">
      <formula1>$M$11:$M$12</formula1>
    </dataValidation>
    <dataValidation type="list" allowBlank="1" showInputMessage="1" showErrorMessage="1" sqref="A14">
      <formula1>$L$11:$L$12</formula1>
    </dataValidation>
    <dataValidation type="list" allowBlank="1" showInputMessage="1" showErrorMessage="1" sqref="A13">
      <formula1>$K$61:$K$91</formula1>
    </dataValidation>
    <dataValidation type="list" allowBlank="1" showInputMessage="1" showErrorMessage="1" sqref="A18">
      <formula1>$S$10:$S$59</formula1>
    </dataValidation>
  </dataValidations>
  <printOptions verticalCentered="1"/>
  <pageMargins left="0.7" right="0.7" top="0.75" bottom="0.75" header="0.3" footer="0.3"/>
  <pageSetup orientation="portrait" r:id="rId1"/>
  <headerFooter>
    <oddHeader>&amp;L&amp;G</oddHeader>
  </headerFooter>
  <drawing r:id="rId2"/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8"/>
  <sheetViews>
    <sheetView topLeftCell="A4" workbookViewId="0">
      <selection activeCell="F36" sqref="F36"/>
    </sheetView>
  </sheetViews>
  <sheetFormatPr defaultRowHeight="12.75"/>
  <cols>
    <col min="1" max="2" width="9.140625" style="4"/>
    <col min="3" max="3" width="10.140625" style="4" customWidth="1"/>
    <col min="4" max="16384" width="9.140625" style="4"/>
  </cols>
  <sheetData>
    <row r="1" spans="1:14">
      <c r="A1" s="16">
        <f>'MP Calculator'!A3</f>
        <v>2</v>
      </c>
      <c r="B1" s="4" t="s">
        <v>22</v>
      </c>
      <c r="I1" s="16" t="str">
        <f>'MP Calculator'!H3</f>
        <v>N</v>
      </c>
      <c r="J1" t="s">
        <v>38</v>
      </c>
    </row>
    <row r="2" spans="1:14">
      <c r="A2" s="16">
        <f>'MP Calculator'!A4</f>
        <v>1</v>
      </c>
      <c r="B2" t="s">
        <v>57</v>
      </c>
      <c r="I2" s="16" t="str">
        <f>'MP Calculator'!H4</f>
        <v>N</v>
      </c>
      <c r="J2" t="s">
        <v>33</v>
      </c>
    </row>
    <row r="4" spans="1:14">
      <c r="A4" s="16">
        <f>'MP Calculator'!A6</f>
        <v>50</v>
      </c>
      <c r="B4" s="4" t="s">
        <v>23</v>
      </c>
      <c r="I4" s="16" t="str">
        <f>'MP Calculator'!H7</f>
        <v>N</v>
      </c>
      <c r="J4" s="4" t="s">
        <v>30</v>
      </c>
    </row>
    <row r="5" spans="1:14">
      <c r="A5" s="16" t="str">
        <f>'MP Calculator'!A7</f>
        <v>M</v>
      </c>
      <c r="B5" s="4" t="s">
        <v>24</v>
      </c>
      <c r="I5" s="16">
        <f>'MP Calculator'!H8</f>
        <v>0</v>
      </c>
      <c r="J5" s="4" t="s">
        <v>28</v>
      </c>
    </row>
    <row r="6" spans="1:14">
      <c r="A6" s="16" t="str">
        <f>'MP Calculator'!A8</f>
        <v>NS</v>
      </c>
      <c r="B6" s="4" t="s">
        <v>25</v>
      </c>
      <c r="I6" s="16">
        <f>'MP Calculator'!H9</f>
        <v>0</v>
      </c>
      <c r="J6" s="4" t="s">
        <v>29</v>
      </c>
    </row>
    <row r="7" spans="1:14">
      <c r="A7" s="16">
        <f>'MP Calculator'!A9</f>
        <v>9957</v>
      </c>
      <c r="B7" s="4" t="s">
        <v>26</v>
      </c>
    </row>
    <row r="8" spans="1:14">
      <c r="F8" s="191" t="s">
        <v>45</v>
      </c>
      <c r="G8" s="192"/>
      <c r="H8" s="192"/>
      <c r="I8" s="193"/>
      <c r="K8" s="191" t="s">
        <v>18</v>
      </c>
      <c r="L8" s="192"/>
      <c r="M8" s="192"/>
      <c r="N8" s="193"/>
    </row>
    <row r="9" spans="1:14">
      <c r="A9" s="17"/>
      <c r="B9" s="17"/>
      <c r="C9" s="17"/>
      <c r="D9" s="17"/>
      <c r="E9" s="17"/>
      <c r="F9" s="24"/>
      <c r="G9" s="17"/>
      <c r="H9" s="17"/>
      <c r="I9" s="25"/>
      <c r="K9" s="24"/>
      <c r="L9" s="17"/>
      <c r="M9" s="17"/>
      <c r="N9" s="25"/>
    </row>
    <row r="10" spans="1:14">
      <c r="A10" s="49">
        <f>ROUND(0.2*VLOOKUP(A4,APPUs!A7:AS87,38+A1),2)</f>
        <v>0</v>
      </c>
      <c r="B10" s="17" t="s">
        <v>58</v>
      </c>
      <c r="C10" s="19"/>
      <c r="D10" s="18"/>
      <c r="E10" s="17"/>
      <c r="F10" s="24">
        <v>1</v>
      </c>
      <c r="G10" s="17">
        <v>0.5</v>
      </c>
      <c r="H10" s="17">
        <v>0.25</v>
      </c>
      <c r="I10" s="25">
        <f>1/12</f>
        <v>8.3333333333333329E-2</v>
      </c>
      <c r="K10" s="24">
        <v>1</v>
      </c>
      <c r="L10" s="17">
        <v>0.52</v>
      </c>
      <c r="M10" s="17">
        <v>0.26500000000000001</v>
      </c>
      <c r="N10" s="25">
        <v>0.09</v>
      </c>
    </row>
    <row r="11" spans="1:14">
      <c r="A11" s="17"/>
      <c r="B11" s="17"/>
      <c r="C11" s="17"/>
      <c r="D11" s="17"/>
      <c r="E11" s="17"/>
      <c r="F11" s="24" t="s">
        <v>14</v>
      </c>
      <c r="G11" s="17" t="s">
        <v>15</v>
      </c>
      <c r="H11" s="17" t="s">
        <v>16</v>
      </c>
      <c r="I11" s="25" t="s">
        <v>17</v>
      </c>
      <c r="K11" s="24" t="s">
        <v>14</v>
      </c>
      <c r="L11" s="17" t="s">
        <v>15</v>
      </c>
      <c r="M11" s="17" t="s">
        <v>16</v>
      </c>
      <c r="N11" s="25" t="s">
        <v>17</v>
      </c>
    </row>
    <row r="12" spans="1:14">
      <c r="A12" s="48">
        <f>IF(A1&lt;&gt;1,VLOOKUP(A4,'MP APPUs'!A7:AS87,42+A1,0),(VLOOKUP(A4,'MP APPUs'!A7:AS87,42+A1,0))+(A10*(A2-1)))</f>
        <v>46.16</v>
      </c>
      <c r="B12" s="32" t="s">
        <v>4</v>
      </c>
      <c r="C12" s="33"/>
      <c r="F12" s="24">
        <f>ROUND($A12*F$10,2)</f>
        <v>46.16</v>
      </c>
      <c r="G12" s="17">
        <f>ROUND($A12*G$10,2)</f>
        <v>23.08</v>
      </c>
      <c r="H12" s="17">
        <f>ROUND($A12*H$10,2)</f>
        <v>11.54</v>
      </c>
      <c r="I12" s="25">
        <f>ROUND($A12*I$10,2)</f>
        <v>3.85</v>
      </c>
      <c r="K12" s="24">
        <f>ROUND($A12*K$10,2)</f>
        <v>46.16</v>
      </c>
      <c r="L12" s="17">
        <f>ROUND($A12*L$10,2)</f>
        <v>24</v>
      </c>
      <c r="M12" s="17">
        <f>ROUND($A12*M$10,2)</f>
        <v>12.23</v>
      </c>
      <c r="N12" s="25">
        <f>ROUND($A12*N$10,2)</f>
        <v>4.1500000000000004</v>
      </c>
    </row>
    <row r="13" spans="1:14">
      <c r="A13" s="34">
        <f>A7/1000</f>
        <v>9.9570000000000007</v>
      </c>
      <c r="B13" s="35" t="s">
        <v>5</v>
      </c>
      <c r="C13" s="36"/>
      <c r="F13" s="24">
        <f>ROUND(F12*$A13,2)</f>
        <v>459.62</v>
      </c>
      <c r="G13" s="17">
        <f>ROUND(G12*$A13,2)</f>
        <v>229.81</v>
      </c>
      <c r="H13" s="17">
        <f>ROUND(H12*$A13,2)</f>
        <v>114.9</v>
      </c>
      <c r="I13" s="25">
        <f>ROUND(I12*$A13,2)</f>
        <v>38.33</v>
      </c>
      <c r="K13" s="24">
        <f>ROUND(K12*$A13,2)</f>
        <v>459.62</v>
      </c>
      <c r="L13" s="17">
        <f>ROUND(L12*$A13,2)</f>
        <v>238.97</v>
      </c>
      <c r="M13" s="17">
        <f>ROUND(M12*$A13,2)</f>
        <v>121.77</v>
      </c>
      <c r="N13" s="25">
        <f>ROUND(N12*$A13,2)</f>
        <v>41.32</v>
      </c>
    </row>
    <row r="14" spans="1:14">
      <c r="F14" s="24"/>
      <c r="G14" s="17"/>
      <c r="H14" s="17"/>
      <c r="I14" s="25"/>
      <c r="K14" s="24"/>
      <c r="L14" s="17"/>
      <c r="M14" s="17"/>
      <c r="N14" s="25"/>
    </row>
    <row r="15" spans="1:14">
      <c r="A15" s="31">
        <f>IF(A1=3,0,20)</f>
        <v>20</v>
      </c>
      <c r="B15" s="32" t="s">
        <v>6</v>
      </c>
      <c r="C15" s="33"/>
      <c r="F15" s="24">
        <f>ROUND($A15*F$10,2)</f>
        <v>20</v>
      </c>
      <c r="G15" s="17">
        <f>ROUND($A15*G$10,2)</f>
        <v>10</v>
      </c>
      <c r="H15" s="17">
        <f>ROUND($A15*H$10,2)</f>
        <v>5</v>
      </c>
      <c r="I15" s="25">
        <f>ROUND($A15*I$10,2)</f>
        <v>1.67</v>
      </c>
      <c r="K15" s="24">
        <f>ROUND($A15*K$10,2)</f>
        <v>20</v>
      </c>
      <c r="L15" s="17">
        <f>ROUND($A15*L$10,2)</f>
        <v>10.4</v>
      </c>
      <c r="M15" s="17">
        <f>ROUND($A15*M$10,2)</f>
        <v>5.3</v>
      </c>
      <c r="N15" s="25">
        <f>ROUND($A15*N$10,2)</f>
        <v>1.8</v>
      </c>
    </row>
    <row r="16" spans="1:14">
      <c r="A16" s="37">
        <v>1</v>
      </c>
      <c r="B16" s="35" t="s">
        <v>7</v>
      </c>
      <c r="C16" s="36"/>
      <c r="F16" s="24">
        <f>ROUND(F15*$A16,2)</f>
        <v>20</v>
      </c>
      <c r="G16" s="17">
        <f>ROUND(G15*$A16,2)</f>
        <v>10</v>
      </c>
      <c r="H16" s="17">
        <f>ROUND(H15*$A16,2)</f>
        <v>5</v>
      </c>
      <c r="I16" s="25">
        <f>ROUND(I15*$A16,2)</f>
        <v>1.67</v>
      </c>
      <c r="K16" s="24">
        <f>ROUND(K15*$A16,2)</f>
        <v>20</v>
      </c>
      <c r="L16" s="17">
        <f>ROUND(L15*$A16,2)</f>
        <v>10.4</v>
      </c>
      <c r="M16" s="17">
        <f>ROUND(M15*$A16,2)</f>
        <v>5.3</v>
      </c>
      <c r="N16" s="25">
        <f>ROUND(N15*$A16,2)</f>
        <v>1.8</v>
      </c>
    </row>
    <row r="17" spans="1:22">
      <c r="F17" s="24"/>
      <c r="G17" s="17"/>
      <c r="H17" s="17"/>
      <c r="I17" s="25"/>
      <c r="K17" s="24"/>
      <c r="L17" s="17"/>
      <c r="M17" s="17"/>
      <c r="N17" s="25"/>
    </row>
    <row r="18" spans="1:22">
      <c r="A18" s="38">
        <f>IF(I6=0,0,IF(A1=3,VLOOKUP(A4,#REF!,37,0),VLOOKUP(A4,#REF!,36,0)))</f>
        <v>0</v>
      </c>
      <c r="B18" s="32" t="s">
        <v>10</v>
      </c>
      <c r="C18" s="33"/>
      <c r="F18" s="24">
        <f>ROUND($A18*F$10,2)</f>
        <v>0</v>
      </c>
      <c r="G18" s="17">
        <f>ROUND($A18*G$10,2)</f>
        <v>0</v>
      </c>
      <c r="H18" s="17">
        <f>ROUND($A18*H$10,2)</f>
        <v>0</v>
      </c>
      <c r="I18" s="25">
        <f>ROUND($A18*I$10,2)</f>
        <v>0</v>
      </c>
      <c r="K18" s="24">
        <f>ROUND($A18*K$10,2)</f>
        <v>0</v>
      </c>
      <c r="L18" s="17">
        <f>ROUND($A18*L$10,2)</f>
        <v>0</v>
      </c>
      <c r="M18" s="17">
        <f>ROUND($A18*M$10,2)</f>
        <v>0</v>
      </c>
      <c r="N18" s="25">
        <f>ROUND($A18*N$10,2)</f>
        <v>0</v>
      </c>
    </row>
    <row r="19" spans="1:22">
      <c r="A19" s="34">
        <f>I6*(A7/1000)</f>
        <v>0</v>
      </c>
      <c r="B19" s="35" t="s">
        <v>11</v>
      </c>
      <c r="C19" s="36"/>
      <c r="F19" s="24">
        <f>ROUND(F18*$A19,2)</f>
        <v>0</v>
      </c>
      <c r="G19" s="17">
        <f>ROUND(G18*$A19,2)</f>
        <v>0</v>
      </c>
      <c r="H19" s="17">
        <f>ROUND(H18*$A19,2)</f>
        <v>0</v>
      </c>
      <c r="I19" s="25">
        <f>ROUND(I18*$A19,2)</f>
        <v>0</v>
      </c>
      <c r="K19" s="24">
        <f>ROUND(K18*$A19,2)</f>
        <v>0</v>
      </c>
      <c r="L19" s="17">
        <f>ROUND(L18*$A19,2)</f>
        <v>0</v>
      </c>
      <c r="M19" s="17">
        <f>ROUND(M18*$A19,2)</f>
        <v>0</v>
      </c>
      <c r="N19" s="25">
        <f>ROUND(N18*$A19,2)</f>
        <v>0</v>
      </c>
    </row>
    <row r="20" spans="1:22">
      <c r="F20" s="24"/>
      <c r="G20" s="17"/>
      <c r="H20" s="17"/>
      <c r="I20" s="25"/>
      <c r="K20" s="24"/>
      <c r="L20" s="17"/>
      <c r="M20" s="17"/>
      <c r="N20" s="25"/>
    </row>
    <row r="21" spans="1:22">
      <c r="A21" s="38">
        <f>IF(I4="N",0,IF(A1=3,VLOOKUP(A4,#REF!,39,0),VLOOKUP(A4,#REF!,38,0)))</f>
        <v>0</v>
      </c>
      <c r="B21" s="32" t="s">
        <v>8</v>
      </c>
      <c r="C21" s="33"/>
      <c r="F21" s="24">
        <f>ROUND($A21*F$10,2)</f>
        <v>0</v>
      </c>
      <c r="G21" s="17">
        <f>ROUND($A21*G$10,2)</f>
        <v>0</v>
      </c>
      <c r="H21" s="17">
        <f>ROUND($A21*H$10,2)</f>
        <v>0</v>
      </c>
      <c r="I21" s="25">
        <f>ROUND($A21*I$10,2)</f>
        <v>0</v>
      </c>
      <c r="K21" s="24">
        <f>ROUND($A21*K$10,2)</f>
        <v>0</v>
      </c>
      <c r="L21" s="17">
        <f>ROUND($A21*L$10,2)</f>
        <v>0</v>
      </c>
      <c r="M21" s="17">
        <f>ROUND($A21*M$10,2)</f>
        <v>0</v>
      </c>
      <c r="N21" s="25">
        <f>ROUND($A21*N$10,2)</f>
        <v>0</v>
      </c>
    </row>
    <row r="22" spans="1:22">
      <c r="A22" s="34">
        <f>IF(I4="N",0,A13)</f>
        <v>0</v>
      </c>
      <c r="B22" s="35" t="s">
        <v>9</v>
      </c>
      <c r="C22" s="36"/>
      <c r="F22" s="24">
        <f>ROUND(F21*$A22,2)</f>
        <v>0</v>
      </c>
      <c r="G22" s="17">
        <f>ROUND(G21*$A22,2)</f>
        <v>0</v>
      </c>
      <c r="H22" s="17">
        <f>ROUND(H21*$A22,2)</f>
        <v>0</v>
      </c>
      <c r="I22" s="25">
        <f>ROUND(I21*$A22,2)</f>
        <v>0</v>
      </c>
      <c r="K22" s="24">
        <f>ROUND(K21*$A22,2)</f>
        <v>0</v>
      </c>
      <c r="L22" s="17">
        <f>ROUND(L21*$A22,2)</f>
        <v>0</v>
      </c>
      <c r="M22" s="17">
        <f>ROUND(M21*$A22,2)</f>
        <v>0</v>
      </c>
      <c r="N22" s="25">
        <f>ROUND(N21*$A22,2)</f>
        <v>0</v>
      </c>
    </row>
    <row r="23" spans="1:22">
      <c r="F23" s="24"/>
      <c r="G23" s="17"/>
      <c r="H23" s="17"/>
      <c r="I23" s="25"/>
      <c r="K23" s="24"/>
      <c r="L23" s="17"/>
      <c r="M23" s="17"/>
      <c r="N23" s="25"/>
    </row>
    <row r="24" spans="1:22">
      <c r="A24" s="38">
        <f>IF(I5=0,0,VLOOKUP(A4,#REF!,35,0))</f>
        <v>0</v>
      </c>
      <c r="B24" s="32" t="s">
        <v>12</v>
      </c>
      <c r="C24" s="33"/>
      <c r="F24" s="24">
        <f>ROUND($A24*F$10,2)</f>
        <v>0</v>
      </c>
      <c r="G24" s="17">
        <f>ROUND($A24*G$10,2)</f>
        <v>0</v>
      </c>
      <c r="H24" s="17">
        <f>ROUND($A24*H$10,2)</f>
        <v>0</v>
      </c>
      <c r="I24" s="25">
        <f>ROUND($A24*I$10,2)</f>
        <v>0</v>
      </c>
      <c r="K24" s="24">
        <f>ROUND($A24*K$10,2)</f>
        <v>0</v>
      </c>
      <c r="L24" s="17">
        <f>ROUND($A24*L$10,2)</f>
        <v>0</v>
      </c>
      <c r="M24" s="17">
        <f>ROUND($A24*M$10,2)</f>
        <v>0</v>
      </c>
      <c r="N24" s="25">
        <f>ROUND($A24*N$10,2)</f>
        <v>0</v>
      </c>
    </row>
    <row r="25" spans="1:22">
      <c r="A25" s="34">
        <f>I5/1000</f>
        <v>0</v>
      </c>
      <c r="B25" s="35" t="s">
        <v>13</v>
      </c>
      <c r="C25" s="36"/>
      <c r="F25" s="24">
        <f>ROUND(F24*$A25,2)</f>
        <v>0</v>
      </c>
      <c r="G25" s="17">
        <f>ROUND(G24*$A25,2)</f>
        <v>0</v>
      </c>
      <c r="H25" s="17">
        <f>ROUND(H24*$A25,2)</f>
        <v>0</v>
      </c>
      <c r="I25" s="25">
        <f>ROUND(I24*$A25,2)</f>
        <v>0</v>
      </c>
      <c r="K25" s="24">
        <f>ROUND(K24*$A25,2)</f>
        <v>0</v>
      </c>
      <c r="L25" s="17">
        <f>ROUND(L24*$A25,2)</f>
        <v>0</v>
      </c>
      <c r="M25" s="17">
        <f>ROUND(M24*$A25,2)</f>
        <v>0</v>
      </c>
      <c r="N25" s="25">
        <f>ROUND(N24*$A25,2)</f>
        <v>0</v>
      </c>
    </row>
    <row r="26" spans="1:22">
      <c r="F26" s="24"/>
      <c r="G26" s="17"/>
      <c r="H26" s="17"/>
      <c r="I26" s="25"/>
      <c r="K26" s="24"/>
      <c r="L26" s="17"/>
      <c r="M26" s="17"/>
      <c r="N26" s="25"/>
    </row>
    <row r="27" spans="1:22" s="5" customFormat="1">
      <c r="F27" s="26"/>
      <c r="G27" s="22"/>
      <c r="H27" s="22"/>
      <c r="I27" s="27"/>
      <c r="K27" s="26"/>
      <c r="L27" s="22"/>
      <c r="M27" s="22"/>
      <c r="N27" s="27"/>
      <c r="O27" s="8"/>
      <c r="P27" s="8"/>
      <c r="Q27" s="8"/>
      <c r="R27" s="8"/>
      <c r="S27" s="8"/>
      <c r="T27" s="8"/>
      <c r="U27" s="8"/>
      <c r="V27" s="8"/>
    </row>
    <row r="28" spans="1:22">
      <c r="F28" s="24"/>
      <c r="G28" s="17"/>
      <c r="H28" s="17"/>
      <c r="I28" s="25"/>
      <c r="K28" s="24"/>
      <c r="L28" s="17"/>
      <c r="M28" s="17"/>
      <c r="N28" s="25"/>
    </row>
    <row r="29" spans="1:22">
      <c r="F29" s="24" t="s">
        <v>0</v>
      </c>
      <c r="G29" s="17" t="s">
        <v>3</v>
      </c>
      <c r="H29" s="17" t="s">
        <v>1</v>
      </c>
      <c r="I29" s="25" t="s">
        <v>2</v>
      </c>
      <c r="K29" s="24" t="s">
        <v>0</v>
      </c>
      <c r="L29" s="17" t="s">
        <v>3</v>
      </c>
      <c r="M29" s="17" t="s">
        <v>1</v>
      </c>
      <c r="N29" s="25" t="s">
        <v>2</v>
      </c>
    </row>
    <row r="30" spans="1:22">
      <c r="F30" s="24"/>
      <c r="G30" s="17"/>
      <c r="H30" s="17"/>
      <c r="I30" s="25"/>
      <c r="K30" s="24"/>
      <c r="L30" s="17"/>
      <c r="M30" s="17"/>
      <c r="N30" s="25"/>
    </row>
    <row r="31" spans="1:22">
      <c r="C31" s="20"/>
      <c r="F31" s="28">
        <f>F13+F16+F19+F22+F25</f>
        <v>479.62</v>
      </c>
      <c r="G31" s="29">
        <f>G13+G16+G19+G22+G25</f>
        <v>239.81</v>
      </c>
      <c r="H31" s="29">
        <f>H13+H16+H19+H22+H25</f>
        <v>119.9</v>
      </c>
      <c r="I31" s="30">
        <f>I13+I16+I19+I22+I25</f>
        <v>40</v>
      </c>
      <c r="K31" s="28">
        <f>K13+K16+K19+K22+K25</f>
        <v>479.62</v>
      </c>
      <c r="L31" s="29">
        <f>L13+L16+L19+L22+L25</f>
        <v>249.37</v>
      </c>
      <c r="M31" s="29">
        <f>M13+M16+M19+M22+M25</f>
        <v>127.07</v>
      </c>
      <c r="N31" s="30">
        <f>N13+N16+N19+N22+N25</f>
        <v>43.12</v>
      </c>
    </row>
    <row r="32" spans="1:22">
      <c r="A32" s="4">
        <f>ROUND(1000*('Money Purchase Calculator'!A16-1.67)/ROUND((A12/12),2),0)</f>
        <v>9956</v>
      </c>
      <c r="B32" s="4">
        <f>VALUE('Money Purchase Calculator'!A16)</f>
        <v>40</v>
      </c>
    </row>
    <row r="33" spans="1:11">
      <c r="C33" s="4" t="s">
        <v>244</v>
      </c>
      <c r="D33" s="4" t="s">
        <v>244</v>
      </c>
      <c r="E33" s="4" t="s">
        <v>244</v>
      </c>
      <c r="F33" s="4">
        <f>MIN(F35:F898)</f>
        <v>9957</v>
      </c>
      <c r="G33" s="4">
        <f>MAX(F36:F898)</f>
        <v>9957</v>
      </c>
      <c r="H33" s="4">
        <f>IF(F33&gt;J34,"Above $25,000 Max",IF(AND(G33&lt;K33,'Money Purchase Calculator'!A18="Washington"),"Below $5,000 Min",IF(G33&lt;J33,"Below $1,000 Min",IF(F33=G33,F33,"Error"))))</f>
        <v>9957</v>
      </c>
      <c r="J33" s="4">
        <v>1000</v>
      </c>
      <c r="K33" s="4">
        <v>5000</v>
      </c>
    </row>
    <row r="34" spans="1:11">
      <c r="C34" s="4" t="s">
        <v>245</v>
      </c>
      <c r="E34" s="4" t="s">
        <v>246</v>
      </c>
      <c r="J34" s="4">
        <v>25000</v>
      </c>
    </row>
    <row r="35" spans="1:11">
      <c r="A35" s="4">
        <f>A32-200</f>
        <v>9756</v>
      </c>
      <c r="C35" s="155">
        <f>$A$12</f>
        <v>46.16</v>
      </c>
      <c r="D35" s="4">
        <f>ROUND(C35*(1/12),2)</f>
        <v>3.85</v>
      </c>
      <c r="E35" s="4">
        <f>ROUND((A35/1000)*D35,2)+1.67</f>
        <v>39.230000000000004</v>
      </c>
    </row>
    <row r="36" spans="1:11">
      <c r="A36" s="4">
        <f>A35+1</f>
        <v>9757</v>
      </c>
      <c r="C36" s="155">
        <f>$A$12</f>
        <v>46.16</v>
      </c>
      <c r="D36" s="4">
        <f>ROUND(C36*(1/12),2)</f>
        <v>3.85</v>
      </c>
      <c r="E36" s="4">
        <f>ROUND((A36/1000)*D36,2)+1.67</f>
        <v>39.230000000000004</v>
      </c>
      <c r="F36" s="4" t="str">
        <f>IF(AND(E36&lt;&gt;E35,E36&gt;$B$32,SUM($F$35:F35)=0),A35,"")</f>
        <v/>
      </c>
    </row>
    <row r="37" spans="1:11">
      <c r="A37" s="4">
        <f t="shared" ref="A37:A100" si="0">A36+1</f>
        <v>9758</v>
      </c>
      <c r="C37" s="155">
        <f t="shared" ref="C37:C100" si="1">$A$12</f>
        <v>46.16</v>
      </c>
      <c r="D37" s="4">
        <f t="shared" ref="D37:D100" si="2">ROUND(C37*(1/12),2)</f>
        <v>3.85</v>
      </c>
      <c r="E37" s="4">
        <f t="shared" ref="E37:E100" si="3">ROUND((A37/1000)*D37,2)+1.67</f>
        <v>39.24</v>
      </c>
      <c r="F37" s="4" t="str">
        <f>IF(AND(E37&lt;&gt;E36,E37&gt;$B$32,SUM($F$35:F36)=0),A36,"")</f>
        <v/>
      </c>
    </row>
    <row r="38" spans="1:11">
      <c r="A38" s="4">
        <f t="shared" si="0"/>
        <v>9759</v>
      </c>
      <c r="C38" s="155">
        <f t="shared" si="1"/>
        <v>46.16</v>
      </c>
      <c r="D38" s="4">
        <f t="shared" si="2"/>
        <v>3.85</v>
      </c>
      <c r="E38" s="4">
        <f t="shared" si="3"/>
        <v>39.24</v>
      </c>
      <c r="F38" s="4" t="str">
        <f>IF(AND(E38&lt;&gt;E37,E38&gt;$B$32,SUM($F$35:F37)=0),A37,"")</f>
        <v/>
      </c>
    </row>
    <row r="39" spans="1:11">
      <c r="A39" s="4">
        <f t="shared" si="0"/>
        <v>9760</v>
      </c>
      <c r="C39" s="155">
        <f t="shared" si="1"/>
        <v>46.16</v>
      </c>
      <c r="D39" s="4">
        <f t="shared" si="2"/>
        <v>3.85</v>
      </c>
      <c r="E39" s="4">
        <f t="shared" si="3"/>
        <v>39.25</v>
      </c>
      <c r="F39" s="4" t="str">
        <f>IF(AND(E39&lt;&gt;E38,E39&gt;$B$32,SUM($F$35:F38)=0),A38,"")</f>
        <v/>
      </c>
    </row>
    <row r="40" spans="1:11">
      <c r="A40" s="4">
        <f t="shared" si="0"/>
        <v>9761</v>
      </c>
      <c r="C40" s="155">
        <f t="shared" si="1"/>
        <v>46.16</v>
      </c>
      <c r="D40" s="4">
        <f t="shared" si="2"/>
        <v>3.85</v>
      </c>
      <c r="E40" s="4">
        <f t="shared" si="3"/>
        <v>39.25</v>
      </c>
      <c r="F40" s="4" t="str">
        <f>IF(AND(E40&lt;&gt;E39,E40&gt;$B$32,SUM($F$35:F39)=0),A39,"")</f>
        <v/>
      </c>
    </row>
    <row r="41" spans="1:11">
      <c r="A41" s="4">
        <f t="shared" si="0"/>
        <v>9762</v>
      </c>
      <c r="C41" s="155">
        <f t="shared" si="1"/>
        <v>46.16</v>
      </c>
      <c r="D41" s="4">
        <f t="shared" si="2"/>
        <v>3.85</v>
      </c>
      <c r="E41" s="4">
        <f t="shared" si="3"/>
        <v>39.25</v>
      </c>
      <c r="F41" s="4" t="str">
        <f>IF(AND(E41&lt;&gt;E40,E41&gt;$B$32,SUM($F$35:F40)=0),A40,"")</f>
        <v/>
      </c>
    </row>
    <row r="42" spans="1:11">
      <c r="A42" s="4">
        <f t="shared" si="0"/>
        <v>9763</v>
      </c>
      <c r="C42" s="155">
        <f t="shared" si="1"/>
        <v>46.16</v>
      </c>
      <c r="D42" s="4">
        <f t="shared" si="2"/>
        <v>3.85</v>
      </c>
      <c r="E42" s="4">
        <f t="shared" si="3"/>
        <v>39.260000000000005</v>
      </c>
      <c r="F42" s="4" t="str">
        <f>IF(AND(E42&lt;&gt;E41,E42&gt;$B$32,SUM($F$35:F41)=0),A41,"")</f>
        <v/>
      </c>
    </row>
    <row r="43" spans="1:11">
      <c r="A43" s="4">
        <f t="shared" si="0"/>
        <v>9764</v>
      </c>
      <c r="C43" s="155">
        <f t="shared" si="1"/>
        <v>46.16</v>
      </c>
      <c r="D43" s="4">
        <f t="shared" si="2"/>
        <v>3.85</v>
      </c>
      <c r="E43" s="4">
        <f t="shared" si="3"/>
        <v>39.260000000000005</v>
      </c>
      <c r="F43" s="4" t="str">
        <f>IF(AND(E43&lt;&gt;E42,E43&gt;$B$32,SUM($F$35:F42)=0),A42,"")</f>
        <v/>
      </c>
    </row>
    <row r="44" spans="1:11">
      <c r="A44" s="4">
        <f t="shared" si="0"/>
        <v>9765</v>
      </c>
      <c r="C44" s="155">
        <f t="shared" si="1"/>
        <v>46.16</v>
      </c>
      <c r="D44" s="4">
        <f t="shared" si="2"/>
        <v>3.85</v>
      </c>
      <c r="E44" s="4">
        <f t="shared" si="3"/>
        <v>39.270000000000003</v>
      </c>
      <c r="F44" s="4" t="str">
        <f>IF(AND(E44&lt;&gt;E43,E44&gt;$B$32,SUM($F$35:F43)=0),A43,"")</f>
        <v/>
      </c>
    </row>
    <row r="45" spans="1:11">
      <c r="A45" s="4">
        <f t="shared" si="0"/>
        <v>9766</v>
      </c>
      <c r="C45" s="155">
        <f t="shared" si="1"/>
        <v>46.16</v>
      </c>
      <c r="D45" s="4">
        <f t="shared" si="2"/>
        <v>3.85</v>
      </c>
      <c r="E45" s="4">
        <f t="shared" si="3"/>
        <v>39.270000000000003</v>
      </c>
      <c r="F45" s="4" t="str">
        <f>IF(AND(E45&lt;&gt;E44,E45&gt;$B$32,SUM($F$35:F44)=0),A44,"")</f>
        <v/>
      </c>
    </row>
    <row r="46" spans="1:11">
      <c r="A46" s="4">
        <f t="shared" si="0"/>
        <v>9767</v>
      </c>
      <c r="C46" s="155">
        <f t="shared" si="1"/>
        <v>46.16</v>
      </c>
      <c r="D46" s="4">
        <f t="shared" si="2"/>
        <v>3.85</v>
      </c>
      <c r="E46" s="4">
        <f t="shared" si="3"/>
        <v>39.270000000000003</v>
      </c>
      <c r="F46" s="4" t="str">
        <f>IF(AND(E46&lt;&gt;E45,E46&gt;$B$32,SUM($F$35:F45)=0),A45,"")</f>
        <v/>
      </c>
    </row>
    <row r="47" spans="1:11">
      <c r="A47" s="4">
        <f t="shared" si="0"/>
        <v>9768</v>
      </c>
      <c r="C47" s="155">
        <f t="shared" si="1"/>
        <v>46.16</v>
      </c>
      <c r="D47" s="4">
        <f t="shared" si="2"/>
        <v>3.85</v>
      </c>
      <c r="E47" s="4">
        <f t="shared" si="3"/>
        <v>39.28</v>
      </c>
      <c r="F47" s="4" t="str">
        <f>IF(AND(E47&lt;&gt;E46,E47&gt;$B$32,SUM($F$35:F46)=0),A46,"")</f>
        <v/>
      </c>
    </row>
    <row r="48" spans="1:11">
      <c r="A48" s="4">
        <f t="shared" si="0"/>
        <v>9769</v>
      </c>
      <c r="C48" s="155">
        <f t="shared" si="1"/>
        <v>46.16</v>
      </c>
      <c r="D48" s="4">
        <f t="shared" si="2"/>
        <v>3.85</v>
      </c>
      <c r="E48" s="4">
        <f t="shared" si="3"/>
        <v>39.28</v>
      </c>
      <c r="F48" s="4" t="str">
        <f>IF(AND(E48&lt;&gt;E47,E48&gt;$B$32,SUM($F$35:F47)=0),A47,"")</f>
        <v/>
      </c>
    </row>
    <row r="49" spans="1:6">
      <c r="A49" s="4">
        <f t="shared" si="0"/>
        <v>9770</v>
      </c>
      <c r="C49" s="155">
        <f t="shared" si="1"/>
        <v>46.16</v>
      </c>
      <c r="D49" s="4">
        <f t="shared" si="2"/>
        <v>3.85</v>
      </c>
      <c r="E49" s="4">
        <f t="shared" si="3"/>
        <v>39.28</v>
      </c>
      <c r="F49" s="4" t="str">
        <f>IF(AND(E49&lt;&gt;E48,E49&gt;$B$32,SUM($F$35:F48)=0),A48,"")</f>
        <v/>
      </c>
    </row>
    <row r="50" spans="1:6">
      <c r="A50" s="4">
        <f t="shared" si="0"/>
        <v>9771</v>
      </c>
      <c r="C50" s="155">
        <f t="shared" si="1"/>
        <v>46.16</v>
      </c>
      <c r="D50" s="4">
        <f t="shared" si="2"/>
        <v>3.85</v>
      </c>
      <c r="E50" s="4">
        <f t="shared" si="3"/>
        <v>39.29</v>
      </c>
      <c r="F50" s="4" t="str">
        <f>IF(AND(E50&lt;&gt;E49,E50&gt;$B$32,SUM($F$35:F49)=0),A49,"")</f>
        <v/>
      </c>
    </row>
    <row r="51" spans="1:6">
      <c r="A51" s="4">
        <f t="shared" si="0"/>
        <v>9772</v>
      </c>
      <c r="C51" s="155">
        <f t="shared" si="1"/>
        <v>46.16</v>
      </c>
      <c r="D51" s="4">
        <f t="shared" si="2"/>
        <v>3.85</v>
      </c>
      <c r="E51" s="4">
        <f t="shared" si="3"/>
        <v>39.29</v>
      </c>
      <c r="F51" s="4" t="str">
        <f>IF(AND(E51&lt;&gt;E50,E51&gt;$B$32,SUM($F$35:F50)=0),A50,"")</f>
        <v/>
      </c>
    </row>
    <row r="52" spans="1:6">
      <c r="A52" s="4">
        <f t="shared" si="0"/>
        <v>9773</v>
      </c>
      <c r="C52" s="155">
        <f t="shared" si="1"/>
        <v>46.16</v>
      </c>
      <c r="D52" s="4">
        <f t="shared" si="2"/>
        <v>3.85</v>
      </c>
      <c r="E52" s="4">
        <f t="shared" si="3"/>
        <v>39.300000000000004</v>
      </c>
      <c r="F52" s="4" t="str">
        <f>IF(AND(E52&lt;&gt;E51,E52&gt;$B$32,SUM($F$35:F51)=0),A51,"")</f>
        <v/>
      </c>
    </row>
    <row r="53" spans="1:6">
      <c r="A53" s="4">
        <f t="shared" si="0"/>
        <v>9774</v>
      </c>
      <c r="C53" s="155">
        <f t="shared" si="1"/>
        <v>46.16</v>
      </c>
      <c r="D53" s="4">
        <f t="shared" si="2"/>
        <v>3.85</v>
      </c>
      <c r="E53" s="4">
        <f t="shared" si="3"/>
        <v>39.300000000000004</v>
      </c>
      <c r="F53" s="4" t="str">
        <f>IF(AND(E53&lt;&gt;E52,E53&gt;$B$32,SUM($F$35:F52)=0),A52,"")</f>
        <v/>
      </c>
    </row>
    <row r="54" spans="1:6">
      <c r="A54" s="4">
        <f t="shared" si="0"/>
        <v>9775</v>
      </c>
      <c r="C54" s="155">
        <f t="shared" si="1"/>
        <v>46.16</v>
      </c>
      <c r="D54" s="4">
        <f t="shared" si="2"/>
        <v>3.85</v>
      </c>
      <c r="E54" s="4">
        <f t="shared" si="3"/>
        <v>39.300000000000004</v>
      </c>
      <c r="F54" s="4" t="str">
        <f>IF(AND(E54&lt;&gt;E53,E54&gt;$B$32,SUM($F$35:F53)=0),A53,"")</f>
        <v/>
      </c>
    </row>
    <row r="55" spans="1:6">
      <c r="A55" s="4">
        <f t="shared" si="0"/>
        <v>9776</v>
      </c>
      <c r="C55" s="155">
        <f t="shared" si="1"/>
        <v>46.16</v>
      </c>
      <c r="D55" s="4">
        <f t="shared" si="2"/>
        <v>3.85</v>
      </c>
      <c r="E55" s="4">
        <f t="shared" si="3"/>
        <v>39.31</v>
      </c>
      <c r="F55" s="4" t="str">
        <f>IF(AND(E55&lt;&gt;E54,E55&gt;$B$32,SUM($F$35:F54)=0),A54,"")</f>
        <v/>
      </c>
    </row>
    <row r="56" spans="1:6">
      <c r="A56" s="4">
        <f t="shared" si="0"/>
        <v>9777</v>
      </c>
      <c r="C56" s="155">
        <f t="shared" si="1"/>
        <v>46.16</v>
      </c>
      <c r="D56" s="4">
        <f t="shared" si="2"/>
        <v>3.85</v>
      </c>
      <c r="E56" s="4">
        <f t="shared" si="3"/>
        <v>39.31</v>
      </c>
      <c r="F56" s="4" t="str">
        <f>IF(AND(E56&lt;&gt;E55,E56&gt;$B$32,SUM($F$35:F55)=0),A55,"")</f>
        <v/>
      </c>
    </row>
    <row r="57" spans="1:6">
      <c r="A57" s="4">
        <f t="shared" si="0"/>
        <v>9778</v>
      </c>
      <c r="C57" s="155">
        <f t="shared" si="1"/>
        <v>46.16</v>
      </c>
      <c r="D57" s="4">
        <f t="shared" si="2"/>
        <v>3.85</v>
      </c>
      <c r="E57" s="4">
        <f t="shared" si="3"/>
        <v>39.32</v>
      </c>
      <c r="F57" s="4" t="str">
        <f>IF(AND(E57&lt;&gt;E56,E57&gt;$B$32,SUM($F$35:F56)=0),A56,"")</f>
        <v/>
      </c>
    </row>
    <row r="58" spans="1:6">
      <c r="A58" s="4">
        <f t="shared" si="0"/>
        <v>9779</v>
      </c>
      <c r="C58" s="155">
        <f t="shared" si="1"/>
        <v>46.16</v>
      </c>
      <c r="D58" s="4">
        <f t="shared" si="2"/>
        <v>3.85</v>
      </c>
      <c r="E58" s="4">
        <f t="shared" si="3"/>
        <v>39.32</v>
      </c>
      <c r="F58" s="4" t="str">
        <f>IF(AND(E58&lt;&gt;E57,E58&gt;$B$32,SUM($F$35:F57)=0),A57,"")</f>
        <v/>
      </c>
    </row>
    <row r="59" spans="1:6">
      <c r="A59" s="4">
        <f t="shared" si="0"/>
        <v>9780</v>
      </c>
      <c r="C59" s="155">
        <f t="shared" si="1"/>
        <v>46.16</v>
      </c>
      <c r="D59" s="4">
        <f t="shared" si="2"/>
        <v>3.85</v>
      </c>
      <c r="E59" s="4">
        <f t="shared" si="3"/>
        <v>39.32</v>
      </c>
      <c r="F59" s="4" t="str">
        <f>IF(AND(E59&lt;&gt;E58,E59&gt;$B$32,SUM($F$35:F58)=0),A58,"")</f>
        <v/>
      </c>
    </row>
    <row r="60" spans="1:6">
      <c r="A60" s="4">
        <f t="shared" si="0"/>
        <v>9781</v>
      </c>
      <c r="C60" s="155">
        <f t="shared" si="1"/>
        <v>46.16</v>
      </c>
      <c r="D60" s="4">
        <f t="shared" si="2"/>
        <v>3.85</v>
      </c>
      <c r="E60" s="4">
        <f t="shared" si="3"/>
        <v>39.33</v>
      </c>
      <c r="F60" s="4" t="str">
        <f>IF(AND(E60&lt;&gt;E59,E60&gt;$B$32,SUM($F$35:F59)=0),A59,"")</f>
        <v/>
      </c>
    </row>
    <row r="61" spans="1:6">
      <c r="A61" s="4">
        <f t="shared" si="0"/>
        <v>9782</v>
      </c>
      <c r="C61" s="155">
        <f t="shared" si="1"/>
        <v>46.16</v>
      </c>
      <c r="D61" s="4">
        <f t="shared" si="2"/>
        <v>3.85</v>
      </c>
      <c r="E61" s="4">
        <f t="shared" si="3"/>
        <v>39.33</v>
      </c>
      <c r="F61" s="4" t="str">
        <f>IF(AND(E61&lt;&gt;E60,E61&gt;$B$32,SUM($F$35:F60)=0),A60,"")</f>
        <v/>
      </c>
    </row>
    <row r="62" spans="1:6">
      <c r="A62" s="4">
        <f t="shared" si="0"/>
        <v>9783</v>
      </c>
      <c r="C62" s="155">
        <f t="shared" si="1"/>
        <v>46.16</v>
      </c>
      <c r="D62" s="4">
        <f t="shared" si="2"/>
        <v>3.85</v>
      </c>
      <c r="E62" s="4">
        <f t="shared" si="3"/>
        <v>39.33</v>
      </c>
      <c r="F62" s="4" t="str">
        <f>IF(AND(E62&lt;&gt;E61,E62&gt;$B$32,SUM($F$35:F61)=0),A61,"")</f>
        <v/>
      </c>
    </row>
    <row r="63" spans="1:6">
      <c r="A63" s="4">
        <f t="shared" si="0"/>
        <v>9784</v>
      </c>
      <c r="C63" s="155">
        <f t="shared" si="1"/>
        <v>46.16</v>
      </c>
      <c r="D63" s="4">
        <f t="shared" si="2"/>
        <v>3.85</v>
      </c>
      <c r="E63" s="4">
        <f t="shared" si="3"/>
        <v>39.340000000000003</v>
      </c>
      <c r="F63" s="4" t="str">
        <f>IF(AND(E63&lt;&gt;E62,E63&gt;$B$32,SUM($F$35:F62)=0),A62,"")</f>
        <v/>
      </c>
    </row>
    <row r="64" spans="1:6">
      <c r="A64" s="4">
        <f t="shared" si="0"/>
        <v>9785</v>
      </c>
      <c r="C64" s="155">
        <f t="shared" si="1"/>
        <v>46.16</v>
      </c>
      <c r="D64" s="4">
        <f t="shared" si="2"/>
        <v>3.85</v>
      </c>
      <c r="E64" s="4">
        <f t="shared" si="3"/>
        <v>39.340000000000003</v>
      </c>
      <c r="F64" s="4" t="str">
        <f>IF(AND(E64&lt;&gt;E63,E64&gt;$B$32,SUM($F$35:F63)=0),A63,"")</f>
        <v/>
      </c>
    </row>
    <row r="65" spans="1:6">
      <c r="A65" s="4">
        <f t="shared" si="0"/>
        <v>9786</v>
      </c>
      <c r="C65" s="155">
        <f t="shared" si="1"/>
        <v>46.16</v>
      </c>
      <c r="D65" s="4">
        <f t="shared" si="2"/>
        <v>3.85</v>
      </c>
      <c r="E65" s="4">
        <f t="shared" si="3"/>
        <v>39.35</v>
      </c>
      <c r="F65" s="4" t="str">
        <f>IF(AND(E65&lt;&gt;E64,E65&gt;$B$32,SUM($F$35:F64)=0),A64,"")</f>
        <v/>
      </c>
    </row>
    <row r="66" spans="1:6">
      <c r="A66" s="4">
        <f t="shared" si="0"/>
        <v>9787</v>
      </c>
      <c r="C66" s="155">
        <f t="shared" si="1"/>
        <v>46.16</v>
      </c>
      <c r="D66" s="4">
        <f t="shared" si="2"/>
        <v>3.85</v>
      </c>
      <c r="E66" s="4">
        <f t="shared" si="3"/>
        <v>39.35</v>
      </c>
      <c r="F66" s="4" t="str">
        <f>IF(AND(E66&lt;&gt;E65,E66&gt;$B$32,SUM($F$35:F65)=0),A65,"")</f>
        <v/>
      </c>
    </row>
    <row r="67" spans="1:6">
      <c r="A67" s="4">
        <f t="shared" si="0"/>
        <v>9788</v>
      </c>
      <c r="C67" s="155">
        <f t="shared" si="1"/>
        <v>46.16</v>
      </c>
      <c r="D67" s="4">
        <f t="shared" si="2"/>
        <v>3.85</v>
      </c>
      <c r="E67" s="4">
        <f t="shared" si="3"/>
        <v>39.35</v>
      </c>
      <c r="F67" s="4" t="str">
        <f>IF(AND(E67&lt;&gt;E66,E67&gt;$B$32,SUM($F$35:F66)=0),A66,"")</f>
        <v/>
      </c>
    </row>
    <row r="68" spans="1:6">
      <c r="A68" s="4">
        <f t="shared" si="0"/>
        <v>9789</v>
      </c>
      <c r="C68" s="155">
        <f t="shared" si="1"/>
        <v>46.16</v>
      </c>
      <c r="D68" s="4">
        <f t="shared" si="2"/>
        <v>3.85</v>
      </c>
      <c r="E68" s="4">
        <f t="shared" si="3"/>
        <v>39.36</v>
      </c>
      <c r="F68" s="4" t="str">
        <f>IF(AND(E68&lt;&gt;E67,E68&gt;$B$32,SUM($F$35:F67)=0),A67,"")</f>
        <v/>
      </c>
    </row>
    <row r="69" spans="1:6">
      <c r="A69" s="4">
        <f t="shared" si="0"/>
        <v>9790</v>
      </c>
      <c r="C69" s="155">
        <f t="shared" si="1"/>
        <v>46.16</v>
      </c>
      <c r="D69" s="4">
        <f t="shared" si="2"/>
        <v>3.85</v>
      </c>
      <c r="E69" s="4">
        <f t="shared" si="3"/>
        <v>39.36</v>
      </c>
      <c r="F69" s="4" t="str">
        <f>IF(AND(E69&lt;&gt;E68,E69&gt;$B$32,SUM($F$35:F68)=0),A68,"")</f>
        <v/>
      </c>
    </row>
    <row r="70" spans="1:6">
      <c r="A70" s="4">
        <f t="shared" si="0"/>
        <v>9791</v>
      </c>
      <c r="C70" s="155">
        <f t="shared" si="1"/>
        <v>46.16</v>
      </c>
      <c r="D70" s="4">
        <f t="shared" si="2"/>
        <v>3.85</v>
      </c>
      <c r="E70" s="4">
        <f t="shared" si="3"/>
        <v>39.370000000000005</v>
      </c>
      <c r="F70" s="4" t="str">
        <f>IF(AND(E70&lt;&gt;E69,E70&gt;$B$32,SUM($F$35:F69)=0),A69,"")</f>
        <v/>
      </c>
    </row>
    <row r="71" spans="1:6">
      <c r="A71" s="4">
        <f t="shared" si="0"/>
        <v>9792</v>
      </c>
      <c r="C71" s="155">
        <f t="shared" si="1"/>
        <v>46.16</v>
      </c>
      <c r="D71" s="4">
        <f t="shared" si="2"/>
        <v>3.85</v>
      </c>
      <c r="E71" s="4">
        <f t="shared" si="3"/>
        <v>39.370000000000005</v>
      </c>
      <c r="F71" s="4" t="str">
        <f>IF(AND(E71&lt;&gt;E70,E71&gt;$B$32,SUM($F$35:F70)=0),A70,"")</f>
        <v/>
      </c>
    </row>
    <row r="72" spans="1:6">
      <c r="A72" s="4">
        <f t="shared" si="0"/>
        <v>9793</v>
      </c>
      <c r="C72" s="155">
        <f t="shared" si="1"/>
        <v>46.16</v>
      </c>
      <c r="D72" s="4">
        <f t="shared" si="2"/>
        <v>3.85</v>
      </c>
      <c r="E72" s="4">
        <f t="shared" si="3"/>
        <v>39.370000000000005</v>
      </c>
      <c r="F72" s="4" t="str">
        <f>IF(AND(E72&lt;&gt;E71,E72&gt;$B$32,SUM($F$35:F71)=0),A71,"")</f>
        <v/>
      </c>
    </row>
    <row r="73" spans="1:6">
      <c r="A73" s="4">
        <f t="shared" si="0"/>
        <v>9794</v>
      </c>
      <c r="C73" s="155">
        <f t="shared" si="1"/>
        <v>46.16</v>
      </c>
      <c r="D73" s="4">
        <f t="shared" si="2"/>
        <v>3.85</v>
      </c>
      <c r="E73" s="4">
        <f t="shared" si="3"/>
        <v>39.380000000000003</v>
      </c>
      <c r="F73" s="4" t="str">
        <f>IF(AND(E73&lt;&gt;E72,E73&gt;$B$32,SUM($F$35:F72)=0),A72,"")</f>
        <v/>
      </c>
    </row>
    <row r="74" spans="1:6">
      <c r="A74" s="4">
        <f t="shared" si="0"/>
        <v>9795</v>
      </c>
      <c r="C74" s="155">
        <f t="shared" si="1"/>
        <v>46.16</v>
      </c>
      <c r="D74" s="4">
        <f t="shared" si="2"/>
        <v>3.85</v>
      </c>
      <c r="E74" s="4">
        <f t="shared" si="3"/>
        <v>39.380000000000003</v>
      </c>
      <c r="F74" s="4" t="str">
        <f>IF(AND(E74&lt;&gt;E73,E74&gt;$B$32,SUM($F$35:F73)=0),A73,"")</f>
        <v/>
      </c>
    </row>
    <row r="75" spans="1:6">
      <c r="A75" s="4">
        <f t="shared" si="0"/>
        <v>9796</v>
      </c>
      <c r="C75" s="155">
        <f t="shared" si="1"/>
        <v>46.16</v>
      </c>
      <c r="D75" s="4">
        <f t="shared" si="2"/>
        <v>3.85</v>
      </c>
      <c r="E75" s="4">
        <f t="shared" si="3"/>
        <v>39.380000000000003</v>
      </c>
      <c r="F75" s="4" t="str">
        <f>IF(AND(E75&lt;&gt;E74,E75&gt;$B$32,SUM($F$35:F74)=0),A74,"")</f>
        <v/>
      </c>
    </row>
    <row r="76" spans="1:6">
      <c r="A76" s="4">
        <f t="shared" si="0"/>
        <v>9797</v>
      </c>
      <c r="C76" s="155">
        <f t="shared" si="1"/>
        <v>46.16</v>
      </c>
      <c r="D76" s="4">
        <f t="shared" si="2"/>
        <v>3.85</v>
      </c>
      <c r="E76" s="4">
        <f t="shared" si="3"/>
        <v>39.39</v>
      </c>
      <c r="F76" s="4" t="str">
        <f>IF(AND(E76&lt;&gt;E75,E76&gt;$B$32,SUM($F$35:F75)=0),A75,"")</f>
        <v/>
      </c>
    </row>
    <row r="77" spans="1:6">
      <c r="A77" s="4">
        <f t="shared" si="0"/>
        <v>9798</v>
      </c>
      <c r="C77" s="155">
        <f t="shared" si="1"/>
        <v>46.16</v>
      </c>
      <c r="D77" s="4">
        <f t="shared" si="2"/>
        <v>3.85</v>
      </c>
      <c r="E77" s="4">
        <f t="shared" si="3"/>
        <v>39.39</v>
      </c>
      <c r="F77" s="4" t="str">
        <f>IF(AND(E77&lt;&gt;E76,E77&gt;$B$32,SUM($F$35:F76)=0),A76,"")</f>
        <v/>
      </c>
    </row>
    <row r="78" spans="1:6">
      <c r="A78" s="4">
        <f t="shared" si="0"/>
        <v>9799</v>
      </c>
      <c r="C78" s="155">
        <f t="shared" si="1"/>
        <v>46.16</v>
      </c>
      <c r="D78" s="4">
        <f t="shared" si="2"/>
        <v>3.85</v>
      </c>
      <c r="E78" s="4">
        <f t="shared" si="3"/>
        <v>39.4</v>
      </c>
      <c r="F78" s="4" t="str">
        <f>IF(AND(E78&lt;&gt;E77,E78&gt;$B$32,SUM($F$35:F77)=0),A77,"")</f>
        <v/>
      </c>
    </row>
    <row r="79" spans="1:6">
      <c r="A79" s="4">
        <f t="shared" si="0"/>
        <v>9800</v>
      </c>
      <c r="C79" s="155">
        <f t="shared" si="1"/>
        <v>46.16</v>
      </c>
      <c r="D79" s="4">
        <f t="shared" si="2"/>
        <v>3.85</v>
      </c>
      <c r="E79" s="4">
        <f t="shared" si="3"/>
        <v>39.4</v>
      </c>
      <c r="F79" s="4" t="str">
        <f>IF(AND(E79&lt;&gt;E78,E79&gt;$B$32,SUM($F$35:F78)=0),A78,"")</f>
        <v/>
      </c>
    </row>
    <row r="80" spans="1:6">
      <c r="A80" s="4">
        <f t="shared" si="0"/>
        <v>9801</v>
      </c>
      <c r="C80" s="155">
        <f t="shared" si="1"/>
        <v>46.16</v>
      </c>
      <c r="D80" s="4">
        <f t="shared" si="2"/>
        <v>3.85</v>
      </c>
      <c r="E80" s="4">
        <f t="shared" si="3"/>
        <v>39.4</v>
      </c>
      <c r="F80" s="4" t="str">
        <f>IF(AND(E80&lt;&gt;E79,E80&gt;$B$32,SUM($F$35:F79)=0),A79,"")</f>
        <v/>
      </c>
    </row>
    <row r="81" spans="1:6">
      <c r="A81" s="4">
        <f t="shared" si="0"/>
        <v>9802</v>
      </c>
      <c r="C81" s="155">
        <f t="shared" si="1"/>
        <v>46.16</v>
      </c>
      <c r="D81" s="4">
        <f t="shared" si="2"/>
        <v>3.85</v>
      </c>
      <c r="E81" s="4">
        <f t="shared" si="3"/>
        <v>39.410000000000004</v>
      </c>
      <c r="F81" s="4" t="str">
        <f>IF(AND(E81&lt;&gt;E80,E81&gt;$B$32,SUM($F$35:F80)=0),A80,"")</f>
        <v/>
      </c>
    </row>
    <row r="82" spans="1:6">
      <c r="A82" s="4">
        <f t="shared" si="0"/>
        <v>9803</v>
      </c>
      <c r="C82" s="155">
        <f t="shared" si="1"/>
        <v>46.16</v>
      </c>
      <c r="D82" s="4">
        <f t="shared" si="2"/>
        <v>3.85</v>
      </c>
      <c r="E82" s="4">
        <f t="shared" si="3"/>
        <v>39.410000000000004</v>
      </c>
      <c r="F82" s="4" t="str">
        <f>IF(AND(E82&lt;&gt;E81,E82&gt;$B$32,SUM($F$35:F81)=0),A81,"")</f>
        <v/>
      </c>
    </row>
    <row r="83" spans="1:6">
      <c r="A83" s="4">
        <f t="shared" si="0"/>
        <v>9804</v>
      </c>
      <c r="C83" s="155">
        <f t="shared" si="1"/>
        <v>46.16</v>
      </c>
      <c r="D83" s="4">
        <f t="shared" si="2"/>
        <v>3.85</v>
      </c>
      <c r="E83" s="4">
        <f t="shared" si="3"/>
        <v>39.42</v>
      </c>
      <c r="F83" s="4" t="str">
        <f>IF(AND(E83&lt;&gt;E82,E83&gt;$B$32,SUM($F$35:F82)=0),A82,"")</f>
        <v/>
      </c>
    </row>
    <row r="84" spans="1:6">
      <c r="A84" s="4">
        <f t="shared" si="0"/>
        <v>9805</v>
      </c>
      <c r="C84" s="155">
        <f t="shared" si="1"/>
        <v>46.16</v>
      </c>
      <c r="D84" s="4">
        <f t="shared" si="2"/>
        <v>3.85</v>
      </c>
      <c r="E84" s="4">
        <f t="shared" si="3"/>
        <v>39.42</v>
      </c>
      <c r="F84" s="4" t="str">
        <f>IF(AND(E84&lt;&gt;E83,E84&gt;$B$32,SUM($F$35:F83)=0),A83,"")</f>
        <v/>
      </c>
    </row>
    <row r="85" spans="1:6">
      <c r="A85" s="4">
        <f t="shared" si="0"/>
        <v>9806</v>
      </c>
      <c r="C85" s="155">
        <f t="shared" si="1"/>
        <v>46.16</v>
      </c>
      <c r="D85" s="4">
        <f t="shared" si="2"/>
        <v>3.85</v>
      </c>
      <c r="E85" s="4">
        <f t="shared" si="3"/>
        <v>39.42</v>
      </c>
      <c r="F85" s="4" t="str">
        <f>IF(AND(E85&lt;&gt;E84,E85&gt;$B$32,SUM($F$35:F84)=0),A84,"")</f>
        <v/>
      </c>
    </row>
    <row r="86" spans="1:6">
      <c r="A86" s="4">
        <f t="shared" si="0"/>
        <v>9807</v>
      </c>
      <c r="C86" s="155">
        <f t="shared" si="1"/>
        <v>46.16</v>
      </c>
      <c r="D86" s="4">
        <f t="shared" si="2"/>
        <v>3.85</v>
      </c>
      <c r="E86" s="4">
        <f t="shared" si="3"/>
        <v>39.43</v>
      </c>
      <c r="F86" s="4" t="str">
        <f>IF(AND(E86&lt;&gt;E85,E86&gt;$B$32,SUM($F$35:F85)=0),A85,"")</f>
        <v/>
      </c>
    </row>
    <row r="87" spans="1:6">
      <c r="A87" s="4">
        <f t="shared" si="0"/>
        <v>9808</v>
      </c>
      <c r="C87" s="155">
        <f t="shared" si="1"/>
        <v>46.16</v>
      </c>
      <c r="D87" s="4">
        <f t="shared" si="2"/>
        <v>3.85</v>
      </c>
      <c r="E87" s="4">
        <f t="shared" si="3"/>
        <v>39.43</v>
      </c>
      <c r="F87" s="4" t="str">
        <f>IF(AND(E87&lt;&gt;E86,E87&gt;$B$32,SUM($F$35:F86)=0),A86,"")</f>
        <v/>
      </c>
    </row>
    <row r="88" spans="1:6">
      <c r="A88" s="4">
        <f t="shared" si="0"/>
        <v>9809</v>
      </c>
      <c r="C88" s="155">
        <f t="shared" si="1"/>
        <v>46.16</v>
      </c>
      <c r="D88" s="4">
        <f t="shared" si="2"/>
        <v>3.85</v>
      </c>
      <c r="E88" s="4">
        <f t="shared" si="3"/>
        <v>39.43</v>
      </c>
      <c r="F88" s="4" t="str">
        <f>IF(AND(E88&lt;&gt;E87,E88&gt;$B$32,SUM($F$35:F87)=0),A87,"")</f>
        <v/>
      </c>
    </row>
    <row r="89" spans="1:6">
      <c r="A89" s="4">
        <f t="shared" si="0"/>
        <v>9810</v>
      </c>
      <c r="C89" s="155">
        <f t="shared" si="1"/>
        <v>46.16</v>
      </c>
      <c r="D89" s="4">
        <f t="shared" si="2"/>
        <v>3.85</v>
      </c>
      <c r="E89" s="4">
        <f t="shared" si="3"/>
        <v>39.440000000000005</v>
      </c>
      <c r="F89" s="4" t="str">
        <f>IF(AND(E89&lt;&gt;E88,E89&gt;$B$32,SUM($F$35:F88)=0),A88,"")</f>
        <v/>
      </c>
    </row>
    <row r="90" spans="1:6">
      <c r="A90" s="4">
        <f t="shared" si="0"/>
        <v>9811</v>
      </c>
      <c r="C90" s="155">
        <f t="shared" si="1"/>
        <v>46.16</v>
      </c>
      <c r="D90" s="4">
        <f t="shared" si="2"/>
        <v>3.85</v>
      </c>
      <c r="E90" s="4">
        <f t="shared" si="3"/>
        <v>39.440000000000005</v>
      </c>
      <c r="F90" s="4" t="str">
        <f>IF(AND(E90&lt;&gt;E89,E90&gt;$B$32,SUM($F$35:F89)=0),A89,"")</f>
        <v/>
      </c>
    </row>
    <row r="91" spans="1:6">
      <c r="A91" s="4">
        <f t="shared" si="0"/>
        <v>9812</v>
      </c>
      <c r="C91" s="155">
        <f t="shared" si="1"/>
        <v>46.16</v>
      </c>
      <c r="D91" s="4">
        <f t="shared" si="2"/>
        <v>3.85</v>
      </c>
      <c r="E91" s="4">
        <f t="shared" si="3"/>
        <v>39.450000000000003</v>
      </c>
      <c r="F91" s="4" t="str">
        <f>IF(AND(E91&lt;&gt;E90,E91&gt;$B$32,SUM($F$35:F90)=0),A90,"")</f>
        <v/>
      </c>
    </row>
    <row r="92" spans="1:6">
      <c r="A92" s="4">
        <f t="shared" si="0"/>
        <v>9813</v>
      </c>
      <c r="C92" s="155">
        <f t="shared" si="1"/>
        <v>46.16</v>
      </c>
      <c r="D92" s="4">
        <f t="shared" si="2"/>
        <v>3.85</v>
      </c>
      <c r="E92" s="4">
        <f t="shared" si="3"/>
        <v>39.450000000000003</v>
      </c>
      <c r="F92" s="4" t="str">
        <f>IF(AND(E92&lt;&gt;E91,E92&gt;$B$32,SUM($F$35:F91)=0),A91,"")</f>
        <v/>
      </c>
    </row>
    <row r="93" spans="1:6">
      <c r="A93" s="4">
        <f t="shared" si="0"/>
        <v>9814</v>
      </c>
      <c r="C93" s="155">
        <f t="shared" si="1"/>
        <v>46.16</v>
      </c>
      <c r="D93" s="4">
        <f t="shared" si="2"/>
        <v>3.85</v>
      </c>
      <c r="E93" s="4">
        <f t="shared" si="3"/>
        <v>39.450000000000003</v>
      </c>
      <c r="F93" s="4" t="str">
        <f>IF(AND(E93&lt;&gt;E92,E93&gt;$B$32,SUM($F$35:F92)=0),A92,"")</f>
        <v/>
      </c>
    </row>
    <row r="94" spans="1:6">
      <c r="A94" s="4">
        <f t="shared" si="0"/>
        <v>9815</v>
      </c>
      <c r="C94" s="155">
        <f t="shared" si="1"/>
        <v>46.16</v>
      </c>
      <c r="D94" s="4">
        <f t="shared" si="2"/>
        <v>3.85</v>
      </c>
      <c r="E94" s="4">
        <f t="shared" si="3"/>
        <v>39.46</v>
      </c>
      <c r="F94" s="4" t="str">
        <f>IF(AND(E94&lt;&gt;E93,E94&gt;$B$32,SUM($F$35:F93)=0),A93,"")</f>
        <v/>
      </c>
    </row>
    <row r="95" spans="1:6">
      <c r="A95" s="4">
        <f t="shared" si="0"/>
        <v>9816</v>
      </c>
      <c r="C95" s="155">
        <f t="shared" si="1"/>
        <v>46.16</v>
      </c>
      <c r="D95" s="4">
        <f t="shared" si="2"/>
        <v>3.85</v>
      </c>
      <c r="E95" s="4">
        <f t="shared" si="3"/>
        <v>39.46</v>
      </c>
      <c r="F95" s="4" t="str">
        <f>IF(AND(E95&lt;&gt;E94,E95&gt;$B$32,SUM($F$35:F94)=0),A94,"")</f>
        <v/>
      </c>
    </row>
    <row r="96" spans="1:6">
      <c r="A96" s="4">
        <f t="shared" si="0"/>
        <v>9817</v>
      </c>
      <c r="C96" s="155">
        <f t="shared" si="1"/>
        <v>46.16</v>
      </c>
      <c r="D96" s="4">
        <f t="shared" si="2"/>
        <v>3.85</v>
      </c>
      <c r="E96" s="4">
        <f t="shared" si="3"/>
        <v>39.47</v>
      </c>
      <c r="F96" s="4" t="str">
        <f>IF(AND(E96&lt;&gt;E95,E96&gt;$B$32,SUM($F$35:F95)=0),A95,"")</f>
        <v/>
      </c>
    </row>
    <row r="97" spans="1:6">
      <c r="A97" s="4">
        <f t="shared" si="0"/>
        <v>9818</v>
      </c>
      <c r="C97" s="155">
        <f t="shared" si="1"/>
        <v>46.16</v>
      </c>
      <c r="D97" s="4">
        <f t="shared" si="2"/>
        <v>3.85</v>
      </c>
      <c r="E97" s="4">
        <f t="shared" si="3"/>
        <v>39.47</v>
      </c>
      <c r="F97" s="4" t="str">
        <f>IF(AND(E97&lt;&gt;E96,E97&gt;$B$32,SUM($F$35:F96)=0),A96,"")</f>
        <v/>
      </c>
    </row>
    <row r="98" spans="1:6">
      <c r="A98" s="4">
        <f t="shared" si="0"/>
        <v>9819</v>
      </c>
      <c r="C98" s="155">
        <f t="shared" si="1"/>
        <v>46.16</v>
      </c>
      <c r="D98" s="4">
        <f t="shared" si="2"/>
        <v>3.85</v>
      </c>
      <c r="E98" s="4">
        <f t="shared" si="3"/>
        <v>39.47</v>
      </c>
      <c r="F98" s="4" t="str">
        <f>IF(AND(E98&lt;&gt;E97,E98&gt;$B$32,SUM($F$35:F97)=0),A97,"")</f>
        <v/>
      </c>
    </row>
    <row r="99" spans="1:6">
      <c r="A99" s="4">
        <f t="shared" si="0"/>
        <v>9820</v>
      </c>
      <c r="C99" s="155">
        <f t="shared" si="1"/>
        <v>46.16</v>
      </c>
      <c r="D99" s="4">
        <f t="shared" si="2"/>
        <v>3.85</v>
      </c>
      <c r="E99" s="4">
        <f t="shared" si="3"/>
        <v>39.480000000000004</v>
      </c>
      <c r="F99" s="4" t="str">
        <f>IF(AND(E99&lt;&gt;E98,E99&gt;$B$32,SUM($F$35:F98)=0),A98,"")</f>
        <v/>
      </c>
    </row>
    <row r="100" spans="1:6">
      <c r="A100" s="4">
        <f t="shared" si="0"/>
        <v>9821</v>
      </c>
      <c r="C100" s="155">
        <f t="shared" si="1"/>
        <v>46.16</v>
      </c>
      <c r="D100" s="4">
        <f t="shared" si="2"/>
        <v>3.85</v>
      </c>
      <c r="E100" s="4">
        <f t="shared" si="3"/>
        <v>39.480000000000004</v>
      </c>
      <c r="F100" s="4" t="str">
        <f>IF(AND(E100&lt;&gt;E99,E100&gt;$B$32,SUM($F$35:F99)=0),A99,"")</f>
        <v/>
      </c>
    </row>
    <row r="101" spans="1:6">
      <c r="A101" s="4">
        <f t="shared" ref="A101:A164" si="4">A100+1</f>
        <v>9822</v>
      </c>
      <c r="C101" s="155">
        <f t="shared" ref="C101:C164" si="5">$A$12</f>
        <v>46.16</v>
      </c>
      <c r="D101" s="4">
        <f t="shared" ref="D101:D164" si="6">ROUND(C101*(1/12),2)</f>
        <v>3.85</v>
      </c>
      <c r="E101" s="4">
        <f t="shared" ref="E101:E164" si="7">ROUND((A101/1000)*D101,2)+1.67</f>
        <v>39.480000000000004</v>
      </c>
      <c r="F101" s="4" t="str">
        <f>IF(AND(E101&lt;&gt;E100,E101&gt;$B$32,SUM($F$35:F100)=0),A100,"")</f>
        <v/>
      </c>
    </row>
    <row r="102" spans="1:6">
      <c r="A102" s="4">
        <f t="shared" si="4"/>
        <v>9823</v>
      </c>
      <c r="C102" s="155">
        <f t="shared" si="5"/>
        <v>46.16</v>
      </c>
      <c r="D102" s="4">
        <f t="shared" si="6"/>
        <v>3.85</v>
      </c>
      <c r="E102" s="4">
        <f t="shared" si="7"/>
        <v>39.49</v>
      </c>
      <c r="F102" s="4" t="str">
        <f>IF(AND(E102&lt;&gt;E101,E102&gt;$B$32,SUM($F$35:F101)=0),A101,"")</f>
        <v/>
      </c>
    </row>
    <row r="103" spans="1:6">
      <c r="A103" s="4">
        <f t="shared" si="4"/>
        <v>9824</v>
      </c>
      <c r="C103" s="155">
        <f t="shared" si="5"/>
        <v>46.16</v>
      </c>
      <c r="D103" s="4">
        <f t="shared" si="6"/>
        <v>3.85</v>
      </c>
      <c r="E103" s="4">
        <f t="shared" si="7"/>
        <v>39.49</v>
      </c>
      <c r="F103" s="4" t="str">
        <f>IF(AND(E103&lt;&gt;E102,E103&gt;$B$32,SUM($F$35:F102)=0),A102,"")</f>
        <v/>
      </c>
    </row>
    <row r="104" spans="1:6">
      <c r="A104" s="4">
        <f t="shared" si="4"/>
        <v>9825</v>
      </c>
      <c r="C104" s="155">
        <f t="shared" si="5"/>
        <v>46.16</v>
      </c>
      <c r="D104" s="4">
        <f t="shared" si="6"/>
        <v>3.85</v>
      </c>
      <c r="E104" s="4">
        <f t="shared" si="7"/>
        <v>39.5</v>
      </c>
      <c r="F104" s="4" t="str">
        <f>IF(AND(E104&lt;&gt;E103,E104&gt;$B$32,SUM($F$35:F103)=0),A103,"")</f>
        <v/>
      </c>
    </row>
    <row r="105" spans="1:6">
      <c r="A105" s="4">
        <f t="shared" si="4"/>
        <v>9826</v>
      </c>
      <c r="C105" s="155">
        <f t="shared" si="5"/>
        <v>46.16</v>
      </c>
      <c r="D105" s="4">
        <f t="shared" si="6"/>
        <v>3.85</v>
      </c>
      <c r="E105" s="4">
        <f t="shared" si="7"/>
        <v>39.5</v>
      </c>
      <c r="F105" s="4" t="str">
        <f>IF(AND(E105&lt;&gt;E104,E105&gt;$B$32,SUM($F$35:F104)=0),A104,"")</f>
        <v/>
      </c>
    </row>
    <row r="106" spans="1:6">
      <c r="A106" s="4">
        <f t="shared" si="4"/>
        <v>9827</v>
      </c>
      <c r="C106" s="155">
        <f t="shared" si="5"/>
        <v>46.16</v>
      </c>
      <c r="D106" s="4">
        <f t="shared" si="6"/>
        <v>3.85</v>
      </c>
      <c r="E106" s="4">
        <f t="shared" si="7"/>
        <v>39.5</v>
      </c>
      <c r="F106" s="4" t="str">
        <f>IF(AND(E106&lt;&gt;E105,E106&gt;$B$32,SUM($F$35:F105)=0),A105,"")</f>
        <v/>
      </c>
    </row>
    <row r="107" spans="1:6">
      <c r="A107" s="4">
        <f t="shared" si="4"/>
        <v>9828</v>
      </c>
      <c r="C107" s="155">
        <f t="shared" si="5"/>
        <v>46.16</v>
      </c>
      <c r="D107" s="4">
        <f t="shared" si="6"/>
        <v>3.85</v>
      </c>
      <c r="E107" s="4">
        <f t="shared" si="7"/>
        <v>39.510000000000005</v>
      </c>
      <c r="F107" s="4" t="str">
        <f>IF(AND(E107&lt;&gt;E106,E107&gt;$B$32,SUM($F$35:F106)=0),A106,"")</f>
        <v/>
      </c>
    </row>
    <row r="108" spans="1:6">
      <c r="A108" s="4">
        <f t="shared" si="4"/>
        <v>9829</v>
      </c>
      <c r="C108" s="155">
        <f t="shared" si="5"/>
        <v>46.16</v>
      </c>
      <c r="D108" s="4">
        <f t="shared" si="6"/>
        <v>3.85</v>
      </c>
      <c r="E108" s="4">
        <f t="shared" si="7"/>
        <v>39.510000000000005</v>
      </c>
      <c r="F108" s="4" t="str">
        <f>IF(AND(E108&lt;&gt;E107,E108&gt;$B$32,SUM($F$35:F107)=0),A107,"")</f>
        <v/>
      </c>
    </row>
    <row r="109" spans="1:6">
      <c r="A109" s="4">
        <f t="shared" si="4"/>
        <v>9830</v>
      </c>
      <c r="C109" s="155">
        <f t="shared" si="5"/>
        <v>46.16</v>
      </c>
      <c r="D109" s="4">
        <f t="shared" si="6"/>
        <v>3.85</v>
      </c>
      <c r="E109" s="4">
        <f t="shared" si="7"/>
        <v>39.520000000000003</v>
      </c>
      <c r="F109" s="4" t="str">
        <f>IF(AND(E109&lt;&gt;E108,E109&gt;$B$32,SUM($F$35:F108)=0),A108,"")</f>
        <v/>
      </c>
    </row>
    <row r="110" spans="1:6">
      <c r="A110" s="4">
        <f t="shared" si="4"/>
        <v>9831</v>
      </c>
      <c r="C110" s="155">
        <f t="shared" si="5"/>
        <v>46.16</v>
      </c>
      <c r="D110" s="4">
        <f t="shared" si="6"/>
        <v>3.85</v>
      </c>
      <c r="E110" s="4">
        <f t="shared" si="7"/>
        <v>39.520000000000003</v>
      </c>
      <c r="F110" s="4" t="str">
        <f>IF(AND(E110&lt;&gt;E109,E110&gt;$B$32,SUM($F$35:F109)=0),A109,"")</f>
        <v/>
      </c>
    </row>
    <row r="111" spans="1:6">
      <c r="A111" s="4">
        <f t="shared" si="4"/>
        <v>9832</v>
      </c>
      <c r="C111" s="155">
        <f t="shared" si="5"/>
        <v>46.16</v>
      </c>
      <c r="D111" s="4">
        <f t="shared" si="6"/>
        <v>3.85</v>
      </c>
      <c r="E111" s="4">
        <f t="shared" si="7"/>
        <v>39.520000000000003</v>
      </c>
      <c r="F111" s="4" t="str">
        <f>IF(AND(E111&lt;&gt;E110,E111&gt;$B$32,SUM($F$35:F110)=0),A110,"")</f>
        <v/>
      </c>
    </row>
    <row r="112" spans="1:6">
      <c r="A112" s="4">
        <f t="shared" si="4"/>
        <v>9833</v>
      </c>
      <c r="C112" s="155">
        <f t="shared" si="5"/>
        <v>46.16</v>
      </c>
      <c r="D112" s="4">
        <f t="shared" si="6"/>
        <v>3.85</v>
      </c>
      <c r="E112" s="4">
        <f t="shared" si="7"/>
        <v>39.53</v>
      </c>
      <c r="F112" s="4" t="str">
        <f>IF(AND(E112&lt;&gt;E111,E112&gt;$B$32,SUM($F$35:F111)=0),A111,"")</f>
        <v/>
      </c>
    </row>
    <row r="113" spans="1:6">
      <c r="A113" s="4">
        <f t="shared" si="4"/>
        <v>9834</v>
      </c>
      <c r="C113" s="155">
        <f t="shared" si="5"/>
        <v>46.16</v>
      </c>
      <c r="D113" s="4">
        <f t="shared" si="6"/>
        <v>3.85</v>
      </c>
      <c r="E113" s="4">
        <f t="shared" si="7"/>
        <v>39.53</v>
      </c>
      <c r="F113" s="4" t="str">
        <f>IF(AND(E113&lt;&gt;E112,E113&gt;$B$32,SUM($F$35:F112)=0),A112,"")</f>
        <v/>
      </c>
    </row>
    <row r="114" spans="1:6">
      <c r="A114" s="4">
        <f t="shared" si="4"/>
        <v>9835</v>
      </c>
      <c r="C114" s="155">
        <f t="shared" si="5"/>
        <v>46.16</v>
      </c>
      <c r="D114" s="4">
        <f t="shared" si="6"/>
        <v>3.85</v>
      </c>
      <c r="E114" s="4">
        <f t="shared" si="7"/>
        <v>39.53</v>
      </c>
      <c r="F114" s="4" t="str">
        <f>IF(AND(E114&lt;&gt;E113,E114&gt;$B$32,SUM($F$35:F113)=0),A113,"")</f>
        <v/>
      </c>
    </row>
    <row r="115" spans="1:6">
      <c r="A115" s="4">
        <f t="shared" si="4"/>
        <v>9836</v>
      </c>
      <c r="C115" s="155">
        <f t="shared" si="5"/>
        <v>46.16</v>
      </c>
      <c r="D115" s="4">
        <f t="shared" si="6"/>
        <v>3.85</v>
      </c>
      <c r="E115" s="4">
        <f t="shared" si="7"/>
        <v>39.54</v>
      </c>
      <c r="F115" s="4" t="str">
        <f>IF(AND(E115&lt;&gt;E114,E115&gt;$B$32,SUM($F$35:F114)=0),A114,"")</f>
        <v/>
      </c>
    </row>
    <row r="116" spans="1:6">
      <c r="A116" s="4">
        <f t="shared" si="4"/>
        <v>9837</v>
      </c>
      <c r="C116" s="155">
        <f t="shared" si="5"/>
        <v>46.16</v>
      </c>
      <c r="D116" s="4">
        <f t="shared" si="6"/>
        <v>3.85</v>
      </c>
      <c r="E116" s="4">
        <f t="shared" si="7"/>
        <v>39.54</v>
      </c>
      <c r="F116" s="4" t="str">
        <f>IF(AND(E116&lt;&gt;E115,E116&gt;$B$32,SUM($F$35:F115)=0),A115,"")</f>
        <v/>
      </c>
    </row>
    <row r="117" spans="1:6">
      <c r="A117" s="4">
        <f t="shared" si="4"/>
        <v>9838</v>
      </c>
      <c r="C117" s="155">
        <f t="shared" si="5"/>
        <v>46.16</v>
      </c>
      <c r="D117" s="4">
        <f t="shared" si="6"/>
        <v>3.85</v>
      </c>
      <c r="E117" s="4">
        <f t="shared" si="7"/>
        <v>39.550000000000004</v>
      </c>
      <c r="F117" s="4" t="str">
        <f>IF(AND(E117&lt;&gt;E116,E117&gt;$B$32,SUM($F$35:F116)=0),A116,"")</f>
        <v/>
      </c>
    </row>
    <row r="118" spans="1:6">
      <c r="A118" s="4">
        <f t="shared" si="4"/>
        <v>9839</v>
      </c>
      <c r="C118" s="155">
        <f t="shared" si="5"/>
        <v>46.16</v>
      </c>
      <c r="D118" s="4">
        <f t="shared" si="6"/>
        <v>3.85</v>
      </c>
      <c r="E118" s="4">
        <f t="shared" si="7"/>
        <v>39.550000000000004</v>
      </c>
      <c r="F118" s="4" t="str">
        <f>IF(AND(E118&lt;&gt;E117,E118&gt;$B$32,SUM($F$35:F117)=0),A117,"")</f>
        <v/>
      </c>
    </row>
    <row r="119" spans="1:6">
      <c r="A119" s="4">
        <f t="shared" si="4"/>
        <v>9840</v>
      </c>
      <c r="C119" s="155">
        <f t="shared" si="5"/>
        <v>46.16</v>
      </c>
      <c r="D119" s="4">
        <f t="shared" si="6"/>
        <v>3.85</v>
      </c>
      <c r="E119" s="4">
        <f t="shared" si="7"/>
        <v>39.550000000000004</v>
      </c>
      <c r="F119" s="4" t="str">
        <f>IF(AND(E119&lt;&gt;E118,E119&gt;$B$32,SUM($F$35:F118)=0),A118,"")</f>
        <v/>
      </c>
    </row>
    <row r="120" spans="1:6">
      <c r="A120" s="4">
        <f t="shared" si="4"/>
        <v>9841</v>
      </c>
      <c r="C120" s="155">
        <f t="shared" si="5"/>
        <v>46.16</v>
      </c>
      <c r="D120" s="4">
        <f t="shared" si="6"/>
        <v>3.85</v>
      </c>
      <c r="E120" s="4">
        <f t="shared" si="7"/>
        <v>39.56</v>
      </c>
      <c r="F120" s="4" t="str">
        <f>IF(AND(E120&lt;&gt;E119,E120&gt;$B$32,SUM($F$35:F119)=0),A119,"")</f>
        <v/>
      </c>
    </row>
    <row r="121" spans="1:6">
      <c r="A121" s="4">
        <f t="shared" si="4"/>
        <v>9842</v>
      </c>
      <c r="C121" s="155">
        <f t="shared" si="5"/>
        <v>46.16</v>
      </c>
      <c r="D121" s="4">
        <f t="shared" si="6"/>
        <v>3.85</v>
      </c>
      <c r="E121" s="4">
        <f t="shared" si="7"/>
        <v>39.56</v>
      </c>
      <c r="F121" s="4" t="str">
        <f>IF(AND(E121&lt;&gt;E120,E121&gt;$B$32,SUM($F$35:F120)=0),A120,"")</f>
        <v/>
      </c>
    </row>
    <row r="122" spans="1:6">
      <c r="A122" s="4">
        <f t="shared" si="4"/>
        <v>9843</v>
      </c>
      <c r="C122" s="155">
        <f t="shared" si="5"/>
        <v>46.16</v>
      </c>
      <c r="D122" s="4">
        <f t="shared" si="6"/>
        <v>3.85</v>
      </c>
      <c r="E122" s="4">
        <f t="shared" si="7"/>
        <v>39.57</v>
      </c>
      <c r="F122" s="4" t="str">
        <f>IF(AND(E122&lt;&gt;E121,E122&gt;$B$32,SUM($F$35:F121)=0),A121,"")</f>
        <v/>
      </c>
    </row>
    <row r="123" spans="1:6">
      <c r="A123" s="4">
        <f t="shared" si="4"/>
        <v>9844</v>
      </c>
      <c r="C123" s="155">
        <f t="shared" si="5"/>
        <v>46.16</v>
      </c>
      <c r="D123" s="4">
        <f t="shared" si="6"/>
        <v>3.85</v>
      </c>
      <c r="E123" s="4">
        <f t="shared" si="7"/>
        <v>39.57</v>
      </c>
      <c r="F123" s="4" t="str">
        <f>IF(AND(E123&lt;&gt;E122,E123&gt;$B$32,SUM($F$35:F122)=0),A122,"")</f>
        <v/>
      </c>
    </row>
    <row r="124" spans="1:6">
      <c r="A124" s="4">
        <f t="shared" si="4"/>
        <v>9845</v>
      </c>
      <c r="C124" s="155">
        <f t="shared" si="5"/>
        <v>46.16</v>
      </c>
      <c r="D124" s="4">
        <f t="shared" si="6"/>
        <v>3.85</v>
      </c>
      <c r="E124" s="4">
        <f t="shared" si="7"/>
        <v>39.57</v>
      </c>
      <c r="F124" s="4" t="str">
        <f>IF(AND(E124&lt;&gt;E123,E124&gt;$B$32,SUM($F$35:F123)=0),A123,"")</f>
        <v/>
      </c>
    </row>
    <row r="125" spans="1:6">
      <c r="A125" s="4">
        <f t="shared" si="4"/>
        <v>9846</v>
      </c>
      <c r="C125" s="155">
        <f t="shared" si="5"/>
        <v>46.16</v>
      </c>
      <c r="D125" s="4">
        <f t="shared" si="6"/>
        <v>3.85</v>
      </c>
      <c r="E125" s="4">
        <f t="shared" si="7"/>
        <v>39.58</v>
      </c>
      <c r="F125" s="4" t="str">
        <f>IF(AND(E125&lt;&gt;E124,E125&gt;$B$32,SUM($F$35:F124)=0),A124,"")</f>
        <v/>
      </c>
    </row>
    <row r="126" spans="1:6">
      <c r="A126" s="4">
        <f t="shared" si="4"/>
        <v>9847</v>
      </c>
      <c r="C126" s="155">
        <f t="shared" si="5"/>
        <v>46.16</v>
      </c>
      <c r="D126" s="4">
        <f t="shared" si="6"/>
        <v>3.85</v>
      </c>
      <c r="E126" s="4">
        <f t="shared" si="7"/>
        <v>39.58</v>
      </c>
      <c r="F126" s="4" t="str">
        <f>IF(AND(E126&lt;&gt;E125,E126&gt;$B$32,SUM($F$35:F125)=0),A125,"")</f>
        <v/>
      </c>
    </row>
    <row r="127" spans="1:6">
      <c r="A127" s="4">
        <f t="shared" si="4"/>
        <v>9848</v>
      </c>
      <c r="C127" s="155">
        <f t="shared" si="5"/>
        <v>46.16</v>
      </c>
      <c r="D127" s="4">
        <f t="shared" si="6"/>
        <v>3.85</v>
      </c>
      <c r="E127" s="4">
        <f t="shared" si="7"/>
        <v>39.58</v>
      </c>
      <c r="F127" s="4" t="str">
        <f>IF(AND(E127&lt;&gt;E126,E127&gt;$B$32,SUM($F$35:F126)=0),A126,"")</f>
        <v/>
      </c>
    </row>
    <row r="128" spans="1:6">
      <c r="A128" s="4">
        <f t="shared" si="4"/>
        <v>9849</v>
      </c>
      <c r="C128" s="155">
        <f t="shared" si="5"/>
        <v>46.16</v>
      </c>
      <c r="D128" s="4">
        <f t="shared" si="6"/>
        <v>3.85</v>
      </c>
      <c r="E128" s="4">
        <f t="shared" si="7"/>
        <v>39.590000000000003</v>
      </c>
      <c r="F128" s="4" t="str">
        <f>IF(AND(E128&lt;&gt;E127,E128&gt;$B$32,SUM($F$35:F127)=0),A127,"")</f>
        <v/>
      </c>
    </row>
    <row r="129" spans="1:6">
      <c r="A129" s="4">
        <f t="shared" si="4"/>
        <v>9850</v>
      </c>
      <c r="C129" s="155">
        <f t="shared" si="5"/>
        <v>46.16</v>
      </c>
      <c r="D129" s="4">
        <f t="shared" si="6"/>
        <v>3.85</v>
      </c>
      <c r="E129" s="4">
        <f t="shared" si="7"/>
        <v>39.590000000000003</v>
      </c>
      <c r="F129" s="4" t="str">
        <f>IF(AND(E129&lt;&gt;E128,E129&gt;$B$32,SUM($F$35:F128)=0),A128,"")</f>
        <v/>
      </c>
    </row>
    <row r="130" spans="1:6">
      <c r="A130" s="4">
        <f t="shared" si="4"/>
        <v>9851</v>
      </c>
      <c r="C130" s="155">
        <f t="shared" si="5"/>
        <v>46.16</v>
      </c>
      <c r="D130" s="4">
        <f t="shared" si="6"/>
        <v>3.85</v>
      </c>
      <c r="E130" s="4">
        <f t="shared" si="7"/>
        <v>39.6</v>
      </c>
      <c r="F130" s="4" t="str">
        <f>IF(AND(E130&lt;&gt;E129,E130&gt;$B$32,SUM($F$35:F129)=0),A129,"")</f>
        <v/>
      </c>
    </row>
    <row r="131" spans="1:6">
      <c r="A131" s="4">
        <f t="shared" si="4"/>
        <v>9852</v>
      </c>
      <c r="C131" s="155">
        <f t="shared" si="5"/>
        <v>46.16</v>
      </c>
      <c r="D131" s="4">
        <f t="shared" si="6"/>
        <v>3.85</v>
      </c>
      <c r="E131" s="4">
        <f t="shared" si="7"/>
        <v>39.6</v>
      </c>
      <c r="F131" s="4" t="str">
        <f>IF(AND(E131&lt;&gt;E130,E131&gt;$B$32,SUM($F$35:F130)=0),A130,"")</f>
        <v/>
      </c>
    </row>
    <row r="132" spans="1:6">
      <c r="A132" s="4">
        <f t="shared" si="4"/>
        <v>9853</v>
      </c>
      <c r="C132" s="155">
        <f t="shared" si="5"/>
        <v>46.16</v>
      </c>
      <c r="D132" s="4">
        <f t="shared" si="6"/>
        <v>3.85</v>
      </c>
      <c r="E132" s="4">
        <f t="shared" si="7"/>
        <v>39.6</v>
      </c>
      <c r="F132" s="4" t="str">
        <f>IF(AND(E132&lt;&gt;E131,E132&gt;$B$32,SUM($F$35:F131)=0),A131,"")</f>
        <v/>
      </c>
    </row>
    <row r="133" spans="1:6">
      <c r="A133" s="4">
        <f t="shared" si="4"/>
        <v>9854</v>
      </c>
      <c r="C133" s="155">
        <f t="shared" si="5"/>
        <v>46.16</v>
      </c>
      <c r="D133" s="4">
        <f t="shared" si="6"/>
        <v>3.85</v>
      </c>
      <c r="E133" s="4">
        <f t="shared" si="7"/>
        <v>39.61</v>
      </c>
      <c r="F133" s="4" t="str">
        <f>IF(AND(E133&lt;&gt;E132,E133&gt;$B$32,SUM($F$35:F132)=0),A132,"")</f>
        <v/>
      </c>
    </row>
    <row r="134" spans="1:6">
      <c r="A134" s="4">
        <f t="shared" si="4"/>
        <v>9855</v>
      </c>
      <c r="C134" s="155">
        <f t="shared" si="5"/>
        <v>46.16</v>
      </c>
      <c r="D134" s="4">
        <f t="shared" si="6"/>
        <v>3.85</v>
      </c>
      <c r="E134" s="4">
        <f t="shared" si="7"/>
        <v>39.61</v>
      </c>
      <c r="F134" s="4" t="str">
        <f>IF(AND(E134&lt;&gt;E133,E134&gt;$B$32,SUM($F$35:F133)=0),A133,"")</f>
        <v/>
      </c>
    </row>
    <row r="135" spans="1:6">
      <c r="A135" s="4">
        <f t="shared" si="4"/>
        <v>9856</v>
      </c>
      <c r="C135" s="155">
        <f t="shared" si="5"/>
        <v>46.16</v>
      </c>
      <c r="D135" s="4">
        <f t="shared" si="6"/>
        <v>3.85</v>
      </c>
      <c r="E135" s="4">
        <f t="shared" si="7"/>
        <v>39.620000000000005</v>
      </c>
      <c r="F135" s="4" t="str">
        <f>IF(AND(E135&lt;&gt;E134,E135&gt;$B$32,SUM($F$35:F134)=0),A134,"")</f>
        <v/>
      </c>
    </row>
    <row r="136" spans="1:6">
      <c r="A136" s="4">
        <f t="shared" si="4"/>
        <v>9857</v>
      </c>
      <c r="C136" s="155">
        <f t="shared" si="5"/>
        <v>46.16</v>
      </c>
      <c r="D136" s="4">
        <f t="shared" si="6"/>
        <v>3.85</v>
      </c>
      <c r="E136" s="4">
        <f t="shared" si="7"/>
        <v>39.620000000000005</v>
      </c>
      <c r="F136" s="4" t="str">
        <f>IF(AND(E136&lt;&gt;E135,E136&gt;$B$32,SUM($F$35:F135)=0),A135,"")</f>
        <v/>
      </c>
    </row>
    <row r="137" spans="1:6">
      <c r="A137" s="4">
        <f t="shared" si="4"/>
        <v>9858</v>
      </c>
      <c r="C137" s="155">
        <f t="shared" si="5"/>
        <v>46.16</v>
      </c>
      <c r="D137" s="4">
        <f t="shared" si="6"/>
        <v>3.85</v>
      </c>
      <c r="E137" s="4">
        <f t="shared" si="7"/>
        <v>39.620000000000005</v>
      </c>
      <c r="F137" s="4" t="str">
        <f>IF(AND(E137&lt;&gt;E136,E137&gt;$B$32,SUM($F$35:F136)=0),A136,"")</f>
        <v/>
      </c>
    </row>
    <row r="138" spans="1:6">
      <c r="A138" s="4">
        <f t="shared" si="4"/>
        <v>9859</v>
      </c>
      <c r="C138" s="155">
        <f t="shared" si="5"/>
        <v>46.16</v>
      </c>
      <c r="D138" s="4">
        <f t="shared" si="6"/>
        <v>3.85</v>
      </c>
      <c r="E138" s="4">
        <f t="shared" si="7"/>
        <v>39.630000000000003</v>
      </c>
      <c r="F138" s="4" t="str">
        <f>IF(AND(E138&lt;&gt;E137,E138&gt;$B$32,SUM($F$35:F137)=0),A137,"")</f>
        <v/>
      </c>
    </row>
    <row r="139" spans="1:6">
      <c r="A139" s="4">
        <f t="shared" si="4"/>
        <v>9860</v>
      </c>
      <c r="C139" s="155">
        <f t="shared" si="5"/>
        <v>46.16</v>
      </c>
      <c r="D139" s="4">
        <f t="shared" si="6"/>
        <v>3.85</v>
      </c>
      <c r="E139" s="4">
        <f t="shared" si="7"/>
        <v>39.630000000000003</v>
      </c>
      <c r="F139" s="4" t="str">
        <f>IF(AND(E139&lt;&gt;E138,E139&gt;$B$32,SUM($F$35:F138)=0),A138,"")</f>
        <v/>
      </c>
    </row>
    <row r="140" spans="1:6">
      <c r="A140" s="4">
        <f t="shared" si="4"/>
        <v>9861</v>
      </c>
      <c r="C140" s="155">
        <f t="shared" si="5"/>
        <v>46.16</v>
      </c>
      <c r="D140" s="4">
        <f t="shared" si="6"/>
        <v>3.85</v>
      </c>
      <c r="E140" s="4">
        <f t="shared" si="7"/>
        <v>39.630000000000003</v>
      </c>
      <c r="F140" s="4" t="str">
        <f>IF(AND(E140&lt;&gt;E139,E140&gt;$B$32,SUM($F$35:F139)=0),A139,"")</f>
        <v/>
      </c>
    </row>
    <row r="141" spans="1:6">
      <c r="A141" s="4">
        <f t="shared" si="4"/>
        <v>9862</v>
      </c>
      <c r="C141" s="155">
        <f t="shared" si="5"/>
        <v>46.16</v>
      </c>
      <c r="D141" s="4">
        <f t="shared" si="6"/>
        <v>3.85</v>
      </c>
      <c r="E141" s="4">
        <f t="shared" si="7"/>
        <v>39.64</v>
      </c>
      <c r="F141" s="4" t="str">
        <f>IF(AND(E141&lt;&gt;E140,E141&gt;$B$32,SUM($F$35:F140)=0),A140,"")</f>
        <v/>
      </c>
    </row>
    <row r="142" spans="1:6">
      <c r="A142" s="4">
        <f t="shared" si="4"/>
        <v>9863</v>
      </c>
      <c r="C142" s="155">
        <f t="shared" si="5"/>
        <v>46.16</v>
      </c>
      <c r="D142" s="4">
        <f t="shared" si="6"/>
        <v>3.85</v>
      </c>
      <c r="E142" s="4">
        <f t="shared" si="7"/>
        <v>39.64</v>
      </c>
      <c r="F142" s="4" t="str">
        <f>IF(AND(E142&lt;&gt;E141,E142&gt;$B$32,SUM($F$35:F141)=0),A141,"")</f>
        <v/>
      </c>
    </row>
    <row r="143" spans="1:6">
      <c r="A143" s="4">
        <f t="shared" si="4"/>
        <v>9864</v>
      </c>
      <c r="C143" s="155">
        <f t="shared" si="5"/>
        <v>46.16</v>
      </c>
      <c r="D143" s="4">
        <f t="shared" si="6"/>
        <v>3.85</v>
      </c>
      <c r="E143" s="4">
        <f t="shared" si="7"/>
        <v>39.65</v>
      </c>
      <c r="F143" s="4" t="str">
        <f>IF(AND(E143&lt;&gt;E142,E143&gt;$B$32,SUM($F$35:F142)=0),A142,"")</f>
        <v/>
      </c>
    </row>
    <row r="144" spans="1:6">
      <c r="A144" s="4">
        <f t="shared" si="4"/>
        <v>9865</v>
      </c>
      <c r="C144" s="155">
        <f t="shared" si="5"/>
        <v>46.16</v>
      </c>
      <c r="D144" s="4">
        <f t="shared" si="6"/>
        <v>3.85</v>
      </c>
      <c r="E144" s="4">
        <f t="shared" si="7"/>
        <v>39.65</v>
      </c>
      <c r="F144" s="4" t="str">
        <f>IF(AND(E144&lt;&gt;E143,E144&gt;$B$32,SUM($F$35:F143)=0),A143,"")</f>
        <v/>
      </c>
    </row>
    <row r="145" spans="1:6">
      <c r="A145" s="4">
        <f t="shared" si="4"/>
        <v>9866</v>
      </c>
      <c r="C145" s="155">
        <f t="shared" si="5"/>
        <v>46.16</v>
      </c>
      <c r="D145" s="4">
        <f t="shared" si="6"/>
        <v>3.85</v>
      </c>
      <c r="E145" s="4">
        <f t="shared" si="7"/>
        <v>39.65</v>
      </c>
      <c r="F145" s="4" t="str">
        <f>IF(AND(E145&lt;&gt;E144,E145&gt;$B$32,SUM($F$35:F144)=0),A144,"")</f>
        <v/>
      </c>
    </row>
    <row r="146" spans="1:6">
      <c r="A146" s="4">
        <f t="shared" si="4"/>
        <v>9867</v>
      </c>
      <c r="C146" s="155">
        <f t="shared" si="5"/>
        <v>46.16</v>
      </c>
      <c r="D146" s="4">
        <f t="shared" si="6"/>
        <v>3.85</v>
      </c>
      <c r="E146" s="4">
        <f t="shared" si="7"/>
        <v>39.660000000000004</v>
      </c>
      <c r="F146" s="4" t="str">
        <f>IF(AND(E146&lt;&gt;E145,E146&gt;$B$32,SUM($F$35:F145)=0),A145,"")</f>
        <v/>
      </c>
    </row>
    <row r="147" spans="1:6">
      <c r="A147" s="4">
        <f t="shared" si="4"/>
        <v>9868</v>
      </c>
      <c r="C147" s="155">
        <f t="shared" si="5"/>
        <v>46.16</v>
      </c>
      <c r="D147" s="4">
        <f t="shared" si="6"/>
        <v>3.85</v>
      </c>
      <c r="E147" s="4">
        <f t="shared" si="7"/>
        <v>39.660000000000004</v>
      </c>
      <c r="F147" s="4" t="str">
        <f>IF(AND(E147&lt;&gt;E146,E147&gt;$B$32,SUM($F$35:F146)=0),A146,"")</f>
        <v/>
      </c>
    </row>
    <row r="148" spans="1:6">
      <c r="A148" s="4">
        <f t="shared" si="4"/>
        <v>9869</v>
      </c>
      <c r="C148" s="155">
        <f t="shared" si="5"/>
        <v>46.16</v>
      </c>
      <c r="D148" s="4">
        <f t="shared" si="6"/>
        <v>3.85</v>
      </c>
      <c r="E148" s="4">
        <f t="shared" si="7"/>
        <v>39.67</v>
      </c>
      <c r="F148" s="4" t="str">
        <f>IF(AND(E148&lt;&gt;E147,E148&gt;$B$32,SUM($F$35:F147)=0),A147,"")</f>
        <v/>
      </c>
    </row>
    <row r="149" spans="1:6">
      <c r="A149" s="4">
        <f t="shared" si="4"/>
        <v>9870</v>
      </c>
      <c r="C149" s="155">
        <f t="shared" si="5"/>
        <v>46.16</v>
      </c>
      <c r="D149" s="4">
        <f t="shared" si="6"/>
        <v>3.85</v>
      </c>
      <c r="E149" s="4">
        <f t="shared" si="7"/>
        <v>39.67</v>
      </c>
      <c r="F149" s="4" t="str">
        <f>IF(AND(E149&lt;&gt;E148,E149&gt;$B$32,SUM($F$35:F148)=0),A148,"")</f>
        <v/>
      </c>
    </row>
    <row r="150" spans="1:6">
      <c r="A150" s="4">
        <f t="shared" si="4"/>
        <v>9871</v>
      </c>
      <c r="C150" s="155">
        <f t="shared" si="5"/>
        <v>46.16</v>
      </c>
      <c r="D150" s="4">
        <f t="shared" si="6"/>
        <v>3.85</v>
      </c>
      <c r="E150" s="4">
        <f t="shared" si="7"/>
        <v>39.67</v>
      </c>
      <c r="F150" s="4" t="str">
        <f>IF(AND(E150&lt;&gt;E149,E150&gt;$B$32,SUM($F$35:F149)=0),A149,"")</f>
        <v/>
      </c>
    </row>
    <row r="151" spans="1:6">
      <c r="A151" s="4">
        <f t="shared" si="4"/>
        <v>9872</v>
      </c>
      <c r="C151" s="155">
        <f t="shared" si="5"/>
        <v>46.16</v>
      </c>
      <c r="D151" s="4">
        <f t="shared" si="6"/>
        <v>3.85</v>
      </c>
      <c r="E151" s="4">
        <f t="shared" si="7"/>
        <v>39.68</v>
      </c>
      <c r="F151" s="4" t="str">
        <f>IF(AND(E151&lt;&gt;E150,E151&gt;$B$32,SUM($F$35:F150)=0),A150,"")</f>
        <v/>
      </c>
    </row>
    <row r="152" spans="1:6">
      <c r="A152" s="4">
        <f t="shared" si="4"/>
        <v>9873</v>
      </c>
      <c r="C152" s="155">
        <f t="shared" si="5"/>
        <v>46.16</v>
      </c>
      <c r="D152" s="4">
        <f t="shared" si="6"/>
        <v>3.85</v>
      </c>
      <c r="E152" s="4">
        <f t="shared" si="7"/>
        <v>39.68</v>
      </c>
      <c r="F152" s="4" t="str">
        <f>IF(AND(E152&lt;&gt;E151,E152&gt;$B$32,SUM($F$35:F151)=0),A151,"")</f>
        <v/>
      </c>
    </row>
    <row r="153" spans="1:6">
      <c r="A153" s="4">
        <f t="shared" si="4"/>
        <v>9874</v>
      </c>
      <c r="C153" s="155">
        <f t="shared" si="5"/>
        <v>46.16</v>
      </c>
      <c r="D153" s="4">
        <f t="shared" si="6"/>
        <v>3.85</v>
      </c>
      <c r="E153" s="4">
        <f t="shared" si="7"/>
        <v>39.68</v>
      </c>
      <c r="F153" s="4" t="str">
        <f>IF(AND(E153&lt;&gt;E152,E153&gt;$B$32,SUM($F$35:F152)=0),A152,"")</f>
        <v/>
      </c>
    </row>
    <row r="154" spans="1:6">
      <c r="A154" s="4">
        <f t="shared" si="4"/>
        <v>9875</v>
      </c>
      <c r="C154" s="155">
        <f t="shared" si="5"/>
        <v>46.16</v>
      </c>
      <c r="D154" s="4">
        <f t="shared" si="6"/>
        <v>3.85</v>
      </c>
      <c r="E154" s="4">
        <f t="shared" si="7"/>
        <v>39.690000000000005</v>
      </c>
      <c r="F154" s="4" t="str">
        <f>IF(AND(E154&lt;&gt;E153,E154&gt;$B$32,SUM($F$35:F153)=0),A153,"")</f>
        <v/>
      </c>
    </row>
    <row r="155" spans="1:6">
      <c r="A155" s="4">
        <f t="shared" si="4"/>
        <v>9876</v>
      </c>
      <c r="C155" s="155">
        <f t="shared" si="5"/>
        <v>46.16</v>
      </c>
      <c r="D155" s="4">
        <f t="shared" si="6"/>
        <v>3.85</v>
      </c>
      <c r="E155" s="4">
        <f t="shared" si="7"/>
        <v>39.690000000000005</v>
      </c>
      <c r="F155" s="4" t="str">
        <f>IF(AND(E155&lt;&gt;E154,E155&gt;$B$32,SUM($F$35:F154)=0),A154,"")</f>
        <v/>
      </c>
    </row>
    <row r="156" spans="1:6">
      <c r="A156" s="4">
        <f t="shared" si="4"/>
        <v>9877</v>
      </c>
      <c r="C156" s="155">
        <f t="shared" si="5"/>
        <v>46.16</v>
      </c>
      <c r="D156" s="4">
        <f t="shared" si="6"/>
        <v>3.85</v>
      </c>
      <c r="E156" s="4">
        <f t="shared" si="7"/>
        <v>39.700000000000003</v>
      </c>
      <c r="F156" s="4" t="str">
        <f>IF(AND(E156&lt;&gt;E155,E156&gt;$B$32,SUM($F$35:F155)=0),A155,"")</f>
        <v/>
      </c>
    </row>
    <row r="157" spans="1:6">
      <c r="A157" s="4">
        <f t="shared" si="4"/>
        <v>9878</v>
      </c>
      <c r="C157" s="155">
        <f t="shared" si="5"/>
        <v>46.16</v>
      </c>
      <c r="D157" s="4">
        <f t="shared" si="6"/>
        <v>3.85</v>
      </c>
      <c r="E157" s="4">
        <f t="shared" si="7"/>
        <v>39.700000000000003</v>
      </c>
      <c r="F157" s="4" t="str">
        <f>IF(AND(E157&lt;&gt;E156,E157&gt;$B$32,SUM($F$35:F156)=0),A156,"")</f>
        <v/>
      </c>
    </row>
    <row r="158" spans="1:6">
      <c r="A158" s="4">
        <f t="shared" si="4"/>
        <v>9879</v>
      </c>
      <c r="C158" s="155">
        <f t="shared" si="5"/>
        <v>46.16</v>
      </c>
      <c r="D158" s="4">
        <f t="shared" si="6"/>
        <v>3.85</v>
      </c>
      <c r="E158" s="4">
        <f t="shared" si="7"/>
        <v>39.700000000000003</v>
      </c>
      <c r="F158" s="4" t="str">
        <f>IF(AND(E158&lt;&gt;E157,E158&gt;$B$32,SUM($F$35:F157)=0),A157,"")</f>
        <v/>
      </c>
    </row>
    <row r="159" spans="1:6">
      <c r="A159" s="4">
        <f t="shared" si="4"/>
        <v>9880</v>
      </c>
      <c r="C159" s="155">
        <f t="shared" si="5"/>
        <v>46.16</v>
      </c>
      <c r="D159" s="4">
        <f t="shared" si="6"/>
        <v>3.85</v>
      </c>
      <c r="E159" s="4">
        <f t="shared" si="7"/>
        <v>39.71</v>
      </c>
      <c r="F159" s="4" t="str">
        <f>IF(AND(E159&lt;&gt;E158,E159&gt;$B$32,SUM($F$35:F158)=0),A158,"")</f>
        <v/>
      </c>
    </row>
    <row r="160" spans="1:6">
      <c r="A160" s="4">
        <f t="shared" si="4"/>
        <v>9881</v>
      </c>
      <c r="C160" s="155">
        <f t="shared" si="5"/>
        <v>46.16</v>
      </c>
      <c r="D160" s="4">
        <f t="shared" si="6"/>
        <v>3.85</v>
      </c>
      <c r="E160" s="4">
        <f t="shared" si="7"/>
        <v>39.71</v>
      </c>
      <c r="F160" s="4" t="str">
        <f>IF(AND(E160&lt;&gt;E159,E160&gt;$B$32,SUM($F$35:F159)=0),A159,"")</f>
        <v/>
      </c>
    </row>
    <row r="161" spans="1:6">
      <c r="A161" s="4">
        <f t="shared" si="4"/>
        <v>9882</v>
      </c>
      <c r="C161" s="155">
        <f t="shared" si="5"/>
        <v>46.16</v>
      </c>
      <c r="D161" s="4">
        <f t="shared" si="6"/>
        <v>3.85</v>
      </c>
      <c r="E161" s="4">
        <f t="shared" si="7"/>
        <v>39.72</v>
      </c>
      <c r="F161" s="4" t="str">
        <f>IF(AND(E161&lt;&gt;E160,E161&gt;$B$32,SUM($F$35:F160)=0),A160,"")</f>
        <v/>
      </c>
    </row>
    <row r="162" spans="1:6">
      <c r="A162" s="4">
        <f t="shared" si="4"/>
        <v>9883</v>
      </c>
      <c r="C162" s="155">
        <f t="shared" si="5"/>
        <v>46.16</v>
      </c>
      <c r="D162" s="4">
        <f t="shared" si="6"/>
        <v>3.85</v>
      </c>
      <c r="E162" s="4">
        <f t="shared" si="7"/>
        <v>39.72</v>
      </c>
      <c r="F162" s="4" t="str">
        <f>IF(AND(E162&lt;&gt;E161,E162&gt;$B$32,SUM($F$35:F161)=0),A161,"")</f>
        <v/>
      </c>
    </row>
    <row r="163" spans="1:6">
      <c r="A163" s="4">
        <f t="shared" si="4"/>
        <v>9884</v>
      </c>
      <c r="C163" s="155">
        <f t="shared" si="5"/>
        <v>46.16</v>
      </c>
      <c r="D163" s="4">
        <f t="shared" si="6"/>
        <v>3.85</v>
      </c>
      <c r="E163" s="4">
        <f t="shared" si="7"/>
        <v>39.72</v>
      </c>
      <c r="F163" s="4" t="str">
        <f>IF(AND(E163&lt;&gt;E162,E163&gt;$B$32,SUM($F$35:F162)=0),A162,"")</f>
        <v/>
      </c>
    </row>
    <row r="164" spans="1:6">
      <c r="A164" s="4">
        <f t="shared" si="4"/>
        <v>9885</v>
      </c>
      <c r="C164" s="155">
        <f t="shared" si="5"/>
        <v>46.16</v>
      </c>
      <c r="D164" s="4">
        <f t="shared" si="6"/>
        <v>3.85</v>
      </c>
      <c r="E164" s="4">
        <f t="shared" si="7"/>
        <v>39.730000000000004</v>
      </c>
      <c r="F164" s="4" t="str">
        <f>IF(AND(E164&lt;&gt;E163,E164&gt;$B$32,SUM($F$35:F163)=0),A163,"")</f>
        <v/>
      </c>
    </row>
    <row r="165" spans="1:6">
      <c r="A165" s="4">
        <f t="shared" ref="A165:A228" si="8">A164+1</f>
        <v>9886</v>
      </c>
      <c r="C165" s="155">
        <f t="shared" ref="C165:C228" si="9">$A$12</f>
        <v>46.16</v>
      </c>
      <c r="D165" s="4">
        <f t="shared" ref="D165:D228" si="10">ROUND(C165*(1/12),2)</f>
        <v>3.85</v>
      </c>
      <c r="E165" s="4">
        <f t="shared" ref="E165:E228" si="11">ROUND((A165/1000)*D165,2)+1.67</f>
        <v>39.730000000000004</v>
      </c>
      <c r="F165" s="4" t="str">
        <f>IF(AND(E165&lt;&gt;E164,E165&gt;$B$32,SUM($F$35:F164)=0),A164,"")</f>
        <v/>
      </c>
    </row>
    <row r="166" spans="1:6">
      <c r="A166" s="4">
        <f t="shared" si="8"/>
        <v>9887</v>
      </c>
      <c r="C166" s="155">
        <f t="shared" si="9"/>
        <v>46.16</v>
      </c>
      <c r="D166" s="4">
        <f t="shared" si="10"/>
        <v>3.85</v>
      </c>
      <c r="E166" s="4">
        <f t="shared" si="11"/>
        <v>39.730000000000004</v>
      </c>
      <c r="F166" s="4" t="str">
        <f>IF(AND(E166&lt;&gt;E165,E166&gt;$B$32,SUM($F$35:F165)=0),A165,"")</f>
        <v/>
      </c>
    </row>
    <row r="167" spans="1:6">
      <c r="A167" s="4">
        <f t="shared" si="8"/>
        <v>9888</v>
      </c>
      <c r="C167" s="155">
        <f t="shared" si="9"/>
        <v>46.16</v>
      </c>
      <c r="D167" s="4">
        <f t="shared" si="10"/>
        <v>3.85</v>
      </c>
      <c r="E167" s="4">
        <f t="shared" si="11"/>
        <v>39.74</v>
      </c>
      <c r="F167" s="4" t="str">
        <f>IF(AND(E167&lt;&gt;E166,E167&gt;$B$32,SUM($F$35:F166)=0),A166,"")</f>
        <v/>
      </c>
    </row>
    <row r="168" spans="1:6">
      <c r="A168" s="4">
        <f t="shared" si="8"/>
        <v>9889</v>
      </c>
      <c r="C168" s="155">
        <f t="shared" si="9"/>
        <v>46.16</v>
      </c>
      <c r="D168" s="4">
        <f t="shared" si="10"/>
        <v>3.85</v>
      </c>
      <c r="E168" s="4">
        <f t="shared" si="11"/>
        <v>39.74</v>
      </c>
      <c r="F168" s="4" t="str">
        <f>IF(AND(E168&lt;&gt;E167,E168&gt;$B$32,SUM($F$35:F167)=0),A167,"")</f>
        <v/>
      </c>
    </row>
    <row r="169" spans="1:6">
      <c r="A169" s="4">
        <f t="shared" si="8"/>
        <v>9890</v>
      </c>
      <c r="C169" s="155">
        <f t="shared" si="9"/>
        <v>46.16</v>
      </c>
      <c r="D169" s="4">
        <f t="shared" si="10"/>
        <v>3.85</v>
      </c>
      <c r="E169" s="4">
        <f t="shared" si="11"/>
        <v>39.75</v>
      </c>
      <c r="F169" s="4" t="str">
        <f>IF(AND(E169&lt;&gt;E168,E169&gt;$B$32,SUM($F$35:F168)=0),A168,"")</f>
        <v/>
      </c>
    </row>
    <row r="170" spans="1:6">
      <c r="A170" s="4">
        <f t="shared" si="8"/>
        <v>9891</v>
      </c>
      <c r="C170" s="155">
        <f t="shared" si="9"/>
        <v>46.16</v>
      </c>
      <c r="D170" s="4">
        <f t="shared" si="10"/>
        <v>3.85</v>
      </c>
      <c r="E170" s="4">
        <f t="shared" si="11"/>
        <v>39.75</v>
      </c>
      <c r="F170" s="4" t="str">
        <f>IF(AND(E170&lt;&gt;E169,E170&gt;$B$32,SUM($F$35:F169)=0),A169,"")</f>
        <v/>
      </c>
    </row>
    <row r="171" spans="1:6">
      <c r="A171" s="4">
        <f t="shared" si="8"/>
        <v>9892</v>
      </c>
      <c r="C171" s="155">
        <f t="shared" si="9"/>
        <v>46.16</v>
      </c>
      <c r="D171" s="4">
        <f t="shared" si="10"/>
        <v>3.85</v>
      </c>
      <c r="E171" s="4">
        <f t="shared" si="11"/>
        <v>39.75</v>
      </c>
      <c r="F171" s="4" t="str">
        <f>IF(AND(E171&lt;&gt;E170,E171&gt;$B$32,SUM($F$35:F170)=0),A170,"")</f>
        <v/>
      </c>
    </row>
    <row r="172" spans="1:6">
      <c r="A172" s="4">
        <f t="shared" si="8"/>
        <v>9893</v>
      </c>
      <c r="C172" s="155">
        <f t="shared" si="9"/>
        <v>46.16</v>
      </c>
      <c r="D172" s="4">
        <f t="shared" si="10"/>
        <v>3.85</v>
      </c>
      <c r="E172" s="4">
        <f t="shared" si="11"/>
        <v>39.760000000000005</v>
      </c>
      <c r="F172" s="4" t="str">
        <f>IF(AND(E172&lt;&gt;E171,E172&gt;$B$32,SUM($F$35:F171)=0),A171,"")</f>
        <v/>
      </c>
    </row>
    <row r="173" spans="1:6">
      <c r="A173" s="4">
        <f t="shared" si="8"/>
        <v>9894</v>
      </c>
      <c r="C173" s="155">
        <f t="shared" si="9"/>
        <v>46.16</v>
      </c>
      <c r="D173" s="4">
        <f t="shared" si="10"/>
        <v>3.85</v>
      </c>
      <c r="E173" s="4">
        <f t="shared" si="11"/>
        <v>39.760000000000005</v>
      </c>
      <c r="F173" s="4" t="str">
        <f>IF(AND(E173&lt;&gt;E172,E173&gt;$B$32,SUM($F$35:F172)=0),A172,"")</f>
        <v/>
      </c>
    </row>
    <row r="174" spans="1:6">
      <c r="A174" s="4">
        <f t="shared" si="8"/>
        <v>9895</v>
      </c>
      <c r="C174" s="155">
        <f t="shared" si="9"/>
        <v>46.16</v>
      </c>
      <c r="D174" s="4">
        <f t="shared" si="10"/>
        <v>3.85</v>
      </c>
      <c r="E174" s="4">
        <f t="shared" si="11"/>
        <v>39.770000000000003</v>
      </c>
      <c r="F174" s="4" t="str">
        <f>IF(AND(E174&lt;&gt;E173,E174&gt;$B$32,SUM($F$35:F173)=0),A173,"")</f>
        <v/>
      </c>
    </row>
    <row r="175" spans="1:6">
      <c r="A175" s="4">
        <f t="shared" si="8"/>
        <v>9896</v>
      </c>
      <c r="C175" s="155">
        <f t="shared" si="9"/>
        <v>46.16</v>
      </c>
      <c r="D175" s="4">
        <f t="shared" si="10"/>
        <v>3.85</v>
      </c>
      <c r="E175" s="4">
        <f t="shared" si="11"/>
        <v>39.770000000000003</v>
      </c>
      <c r="F175" s="4" t="str">
        <f>IF(AND(E175&lt;&gt;E174,E175&gt;$B$32,SUM($F$35:F174)=0),A174,"")</f>
        <v/>
      </c>
    </row>
    <row r="176" spans="1:6">
      <c r="A176" s="4">
        <f t="shared" si="8"/>
        <v>9897</v>
      </c>
      <c r="C176" s="155">
        <f t="shared" si="9"/>
        <v>46.16</v>
      </c>
      <c r="D176" s="4">
        <f t="shared" si="10"/>
        <v>3.85</v>
      </c>
      <c r="E176" s="4">
        <f t="shared" si="11"/>
        <v>39.770000000000003</v>
      </c>
      <c r="F176" s="4" t="str">
        <f>IF(AND(E176&lt;&gt;E175,E176&gt;$B$32,SUM($F$35:F175)=0),A175,"")</f>
        <v/>
      </c>
    </row>
    <row r="177" spans="1:6">
      <c r="A177" s="4">
        <f t="shared" si="8"/>
        <v>9898</v>
      </c>
      <c r="C177" s="155">
        <f t="shared" si="9"/>
        <v>46.16</v>
      </c>
      <c r="D177" s="4">
        <f t="shared" si="10"/>
        <v>3.85</v>
      </c>
      <c r="E177" s="4">
        <f t="shared" si="11"/>
        <v>39.78</v>
      </c>
      <c r="F177" s="4" t="str">
        <f>IF(AND(E177&lt;&gt;E176,E177&gt;$B$32,SUM($F$35:F176)=0),A176,"")</f>
        <v/>
      </c>
    </row>
    <row r="178" spans="1:6">
      <c r="A178" s="4">
        <f t="shared" si="8"/>
        <v>9899</v>
      </c>
      <c r="C178" s="155">
        <f t="shared" si="9"/>
        <v>46.16</v>
      </c>
      <c r="D178" s="4">
        <f t="shared" si="10"/>
        <v>3.85</v>
      </c>
      <c r="E178" s="4">
        <f t="shared" si="11"/>
        <v>39.78</v>
      </c>
      <c r="F178" s="4" t="str">
        <f>IF(AND(E178&lt;&gt;E177,E178&gt;$B$32,SUM($F$35:F177)=0),A177,"")</f>
        <v/>
      </c>
    </row>
    <row r="179" spans="1:6">
      <c r="A179" s="4">
        <f t="shared" si="8"/>
        <v>9900</v>
      </c>
      <c r="C179" s="155">
        <f t="shared" si="9"/>
        <v>46.16</v>
      </c>
      <c r="D179" s="4">
        <f t="shared" si="10"/>
        <v>3.85</v>
      </c>
      <c r="E179" s="4">
        <f t="shared" si="11"/>
        <v>39.79</v>
      </c>
      <c r="F179" s="4" t="str">
        <f>IF(AND(E179&lt;&gt;E178,E179&gt;$B$32,SUM($F$35:F178)=0),A178,"")</f>
        <v/>
      </c>
    </row>
    <row r="180" spans="1:6">
      <c r="A180" s="4">
        <f t="shared" si="8"/>
        <v>9901</v>
      </c>
      <c r="C180" s="155">
        <f t="shared" si="9"/>
        <v>46.16</v>
      </c>
      <c r="D180" s="4">
        <f t="shared" si="10"/>
        <v>3.85</v>
      </c>
      <c r="E180" s="4">
        <f t="shared" si="11"/>
        <v>39.79</v>
      </c>
      <c r="F180" s="4" t="str">
        <f>IF(AND(E180&lt;&gt;E179,E180&gt;$B$32,SUM($F$35:F179)=0),A179,"")</f>
        <v/>
      </c>
    </row>
    <row r="181" spans="1:6">
      <c r="A181" s="4">
        <f t="shared" si="8"/>
        <v>9902</v>
      </c>
      <c r="C181" s="155">
        <f t="shared" si="9"/>
        <v>46.16</v>
      </c>
      <c r="D181" s="4">
        <f t="shared" si="10"/>
        <v>3.85</v>
      </c>
      <c r="E181" s="4">
        <f t="shared" si="11"/>
        <v>39.79</v>
      </c>
      <c r="F181" s="4" t="str">
        <f>IF(AND(E181&lt;&gt;E180,E181&gt;$B$32,SUM($F$35:F180)=0),A180,"")</f>
        <v/>
      </c>
    </row>
    <row r="182" spans="1:6">
      <c r="A182" s="4">
        <f t="shared" si="8"/>
        <v>9903</v>
      </c>
      <c r="C182" s="155">
        <f t="shared" si="9"/>
        <v>46.16</v>
      </c>
      <c r="D182" s="4">
        <f t="shared" si="10"/>
        <v>3.85</v>
      </c>
      <c r="E182" s="4">
        <f t="shared" si="11"/>
        <v>39.800000000000004</v>
      </c>
      <c r="F182" s="4" t="str">
        <f>IF(AND(E182&lt;&gt;E181,E182&gt;$B$32,SUM($F$35:F181)=0),A181,"")</f>
        <v/>
      </c>
    </row>
    <row r="183" spans="1:6">
      <c r="A183" s="4">
        <f t="shared" si="8"/>
        <v>9904</v>
      </c>
      <c r="C183" s="155">
        <f t="shared" si="9"/>
        <v>46.16</v>
      </c>
      <c r="D183" s="4">
        <f t="shared" si="10"/>
        <v>3.85</v>
      </c>
      <c r="E183" s="4">
        <f t="shared" si="11"/>
        <v>39.800000000000004</v>
      </c>
      <c r="F183" s="4" t="str">
        <f>IF(AND(E183&lt;&gt;E182,E183&gt;$B$32,SUM($F$35:F182)=0),A182,"")</f>
        <v/>
      </c>
    </row>
    <row r="184" spans="1:6">
      <c r="A184" s="4">
        <f t="shared" si="8"/>
        <v>9905</v>
      </c>
      <c r="C184" s="155">
        <f t="shared" si="9"/>
        <v>46.16</v>
      </c>
      <c r="D184" s="4">
        <f t="shared" si="10"/>
        <v>3.85</v>
      </c>
      <c r="E184" s="4">
        <f t="shared" si="11"/>
        <v>39.800000000000004</v>
      </c>
      <c r="F184" s="4" t="str">
        <f>IF(AND(E184&lt;&gt;E183,E184&gt;$B$32,SUM($F$35:F183)=0),A183,"")</f>
        <v/>
      </c>
    </row>
    <row r="185" spans="1:6">
      <c r="A185" s="4">
        <f t="shared" si="8"/>
        <v>9906</v>
      </c>
      <c r="C185" s="155">
        <f t="shared" si="9"/>
        <v>46.16</v>
      </c>
      <c r="D185" s="4">
        <f t="shared" si="10"/>
        <v>3.85</v>
      </c>
      <c r="E185" s="4">
        <f t="shared" si="11"/>
        <v>39.81</v>
      </c>
      <c r="F185" s="4" t="str">
        <f>IF(AND(E185&lt;&gt;E184,E185&gt;$B$32,SUM($F$35:F184)=0),A184,"")</f>
        <v/>
      </c>
    </row>
    <row r="186" spans="1:6">
      <c r="A186" s="4">
        <f t="shared" si="8"/>
        <v>9907</v>
      </c>
      <c r="C186" s="155">
        <f t="shared" si="9"/>
        <v>46.16</v>
      </c>
      <c r="D186" s="4">
        <f t="shared" si="10"/>
        <v>3.85</v>
      </c>
      <c r="E186" s="4">
        <f t="shared" si="11"/>
        <v>39.81</v>
      </c>
      <c r="F186" s="4" t="str">
        <f>IF(AND(E186&lt;&gt;E185,E186&gt;$B$32,SUM($F$35:F185)=0),A185,"")</f>
        <v/>
      </c>
    </row>
    <row r="187" spans="1:6">
      <c r="A187" s="4">
        <f t="shared" si="8"/>
        <v>9908</v>
      </c>
      <c r="C187" s="155">
        <f t="shared" si="9"/>
        <v>46.16</v>
      </c>
      <c r="D187" s="4">
        <f t="shared" si="10"/>
        <v>3.85</v>
      </c>
      <c r="E187" s="4">
        <f t="shared" si="11"/>
        <v>39.82</v>
      </c>
      <c r="F187" s="4" t="str">
        <f>IF(AND(E187&lt;&gt;E186,E187&gt;$B$32,SUM($F$35:F186)=0),A186,"")</f>
        <v/>
      </c>
    </row>
    <row r="188" spans="1:6">
      <c r="A188" s="4">
        <f t="shared" si="8"/>
        <v>9909</v>
      </c>
      <c r="C188" s="155">
        <f t="shared" si="9"/>
        <v>46.16</v>
      </c>
      <c r="D188" s="4">
        <f t="shared" si="10"/>
        <v>3.85</v>
      </c>
      <c r="E188" s="4">
        <f t="shared" si="11"/>
        <v>39.82</v>
      </c>
      <c r="F188" s="4" t="str">
        <f>IF(AND(E188&lt;&gt;E187,E188&gt;$B$32,SUM($F$35:F187)=0),A187,"")</f>
        <v/>
      </c>
    </row>
    <row r="189" spans="1:6">
      <c r="A189" s="4">
        <f t="shared" si="8"/>
        <v>9910</v>
      </c>
      <c r="C189" s="155">
        <f t="shared" si="9"/>
        <v>46.16</v>
      </c>
      <c r="D189" s="4">
        <f t="shared" si="10"/>
        <v>3.85</v>
      </c>
      <c r="E189" s="4">
        <f t="shared" si="11"/>
        <v>39.82</v>
      </c>
      <c r="F189" s="4" t="str">
        <f>IF(AND(E189&lt;&gt;E188,E189&gt;$B$32,SUM($F$35:F188)=0),A188,"")</f>
        <v/>
      </c>
    </row>
    <row r="190" spans="1:6">
      <c r="A190" s="4">
        <f t="shared" si="8"/>
        <v>9911</v>
      </c>
      <c r="C190" s="155">
        <f t="shared" si="9"/>
        <v>46.16</v>
      </c>
      <c r="D190" s="4">
        <f t="shared" si="10"/>
        <v>3.85</v>
      </c>
      <c r="E190" s="4">
        <f t="shared" si="11"/>
        <v>39.83</v>
      </c>
      <c r="F190" s="4" t="str">
        <f>IF(AND(E190&lt;&gt;E189,E190&gt;$B$32,SUM($F$35:F189)=0),A189,"")</f>
        <v/>
      </c>
    </row>
    <row r="191" spans="1:6">
      <c r="A191" s="4">
        <f t="shared" si="8"/>
        <v>9912</v>
      </c>
      <c r="C191" s="155">
        <f t="shared" si="9"/>
        <v>46.16</v>
      </c>
      <c r="D191" s="4">
        <f t="shared" si="10"/>
        <v>3.85</v>
      </c>
      <c r="E191" s="4">
        <f t="shared" si="11"/>
        <v>39.83</v>
      </c>
      <c r="F191" s="4" t="str">
        <f>IF(AND(E191&lt;&gt;E190,E191&gt;$B$32,SUM($F$35:F190)=0),A190,"")</f>
        <v/>
      </c>
    </row>
    <row r="192" spans="1:6">
      <c r="A192" s="4">
        <f t="shared" si="8"/>
        <v>9913</v>
      </c>
      <c r="C192" s="155">
        <f t="shared" si="9"/>
        <v>46.16</v>
      </c>
      <c r="D192" s="4">
        <f t="shared" si="10"/>
        <v>3.85</v>
      </c>
      <c r="E192" s="4">
        <f t="shared" si="11"/>
        <v>39.840000000000003</v>
      </c>
      <c r="F192" s="4" t="str">
        <f>IF(AND(E192&lt;&gt;E191,E192&gt;$B$32,SUM($F$35:F191)=0),A191,"")</f>
        <v/>
      </c>
    </row>
    <row r="193" spans="1:6">
      <c r="A193" s="4">
        <f t="shared" si="8"/>
        <v>9914</v>
      </c>
      <c r="C193" s="155">
        <f t="shared" si="9"/>
        <v>46.16</v>
      </c>
      <c r="D193" s="4">
        <f t="shared" si="10"/>
        <v>3.85</v>
      </c>
      <c r="E193" s="4">
        <f t="shared" si="11"/>
        <v>39.840000000000003</v>
      </c>
      <c r="F193" s="4" t="str">
        <f>IF(AND(E193&lt;&gt;E192,E193&gt;$B$32,SUM($F$35:F192)=0),A192,"")</f>
        <v/>
      </c>
    </row>
    <row r="194" spans="1:6">
      <c r="A194" s="4">
        <f t="shared" si="8"/>
        <v>9915</v>
      </c>
      <c r="C194" s="155">
        <f t="shared" si="9"/>
        <v>46.16</v>
      </c>
      <c r="D194" s="4">
        <f t="shared" si="10"/>
        <v>3.85</v>
      </c>
      <c r="E194" s="4">
        <f t="shared" si="11"/>
        <v>39.840000000000003</v>
      </c>
      <c r="F194" s="4" t="str">
        <f>IF(AND(E194&lt;&gt;E193,E194&gt;$B$32,SUM($F$35:F193)=0),A193,"")</f>
        <v/>
      </c>
    </row>
    <row r="195" spans="1:6">
      <c r="A195" s="4">
        <f t="shared" si="8"/>
        <v>9916</v>
      </c>
      <c r="C195" s="155">
        <f t="shared" si="9"/>
        <v>46.16</v>
      </c>
      <c r="D195" s="4">
        <f t="shared" si="10"/>
        <v>3.85</v>
      </c>
      <c r="E195" s="4">
        <f t="shared" si="11"/>
        <v>39.85</v>
      </c>
      <c r="F195" s="4" t="str">
        <f>IF(AND(E195&lt;&gt;E194,E195&gt;$B$32,SUM($F$35:F194)=0),A194,"")</f>
        <v/>
      </c>
    </row>
    <row r="196" spans="1:6">
      <c r="A196" s="4">
        <f t="shared" si="8"/>
        <v>9917</v>
      </c>
      <c r="C196" s="155">
        <f t="shared" si="9"/>
        <v>46.16</v>
      </c>
      <c r="D196" s="4">
        <f t="shared" si="10"/>
        <v>3.85</v>
      </c>
      <c r="E196" s="4">
        <f t="shared" si="11"/>
        <v>39.85</v>
      </c>
      <c r="F196" s="4" t="str">
        <f>IF(AND(E196&lt;&gt;E195,E196&gt;$B$32,SUM($F$35:F195)=0),A195,"")</f>
        <v/>
      </c>
    </row>
    <row r="197" spans="1:6">
      <c r="A197" s="4">
        <f t="shared" si="8"/>
        <v>9918</v>
      </c>
      <c r="C197" s="155">
        <f t="shared" si="9"/>
        <v>46.16</v>
      </c>
      <c r="D197" s="4">
        <f t="shared" si="10"/>
        <v>3.85</v>
      </c>
      <c r="E197" s="4">
        <f t="shared" si="11"/>
        <v>39.85</v>
      </c>
      <c r="F197" s="4" t="str">
        <f>IF(AND(E197&lt;&gt;E196,E197&gt;$B$32,SUM($F$35:F196)=0),A196,"")</f>
        <v/>
      </c>
    </row>
    <row r="198" spans="1:6">
      <c r="A198" s="4">
        <f t="shared" si="8"/>
        <v>9919</v>
      </c>
      <c r="C198" s="155">
        <f t="shared" si="9"/>
        <v>46.16</v>
      </c>
      <c r="D198" s="4">
        <f t="shared" si="10"/>
        <v>3.85</v>
      </c>
      <c r="E198" s="4">
        <f t="shared" si="11"/>
        <v>39.86</v>
      </c>
      <c r="F198" s="4" t="str">
        <f>IF(AND(E198&lt;&gt;E197,E198&gt;$B$32,SUM($F$35:F197)=0),A197,"")</f>
        <v/>
      </c>
    </row>
    <row r="199" spans="1:6">
      <c r="A199" s="4">
        <f t="shared" si="8"/>
        <v>9920</v>
      </c>
      <c r="C199" s="155">
        <f t="shared" si="9"/>
        <v>46.16</v>
      </c>
      <c r="D199" s="4">
        <f t="shared" si="10"/>
        <v>3.85</v>
      </c>
      <c r="E199" s="4">
        <f t="shared" si="11"/>
        <v>39.86</v>
      </c>
      <c r="F199" s="4" t="str">
        <f>IF(AND(E199&lt;&gt;E198,E199&gt;$B$32,SUM($F$35:F198)=0),A198,"")</f>
        <v/>
      </c>
    </row>
    <row r="200" spans="1:6">
      <c r="A200" s="4">
        <f t="shared" si="8"/>
        <v>9921</v>
      </c>
      <c r="C200" s="155">
        <f t="shared" si="9"/>
        <v>46.16</v>
      </c>
      <c r="D200" s="4">
        <f t="shared" si="10"/>
        <v>3.85</v>
      </c>
      <c r="E200" s="4">
        <f t="shared" si="11"/>
        <v>39.870000000000005</v>
      </c>
      <c r="F200" s="4" t="str">
        <f>IF(AND(E200&lt;&gt;E199,E200&gt;$B$32,SUM($F$35:F199)=0),A199,"")</f>
        <v/>
      </c>
    </row>
    <row r="201" spans="1:6">
      <c r="A201" s="4">
        <f t="shared" si="8"/>
        <v>9922</v>
      </c>
      <c r="C201" s="155">
        <f t="shared" si="9"/>
        <v>46.16</v>
      </c>
      <c r="D201" s="4">
        <f t="shared" si="10"/>
        <v>3.85</v>
      </c>
      <c r="E201" s="4">
        <f t="shared" si="11"/>
        <v>39.870000000000005</v>
      </c>
      <c r="F201" s="4" t="str">
        <f>IF(AND(E201&lt;&gt;E200,E201&gt;$B$32,SUM($F$35:F200)=0),A200,"")</f>
        <v/>
      </c>
    </row>
    <row r="202" spans="1:6">
      <c r="A202" s="4">
        <f t="shared" si="8"/>
        <v>9923</v>
      </c>
      <c r="C202" s="155">
        <f t="shared" si="9"/>
        <v>46.16</v>
      </c>
      <c r="D202" s="4">
        <f t="shared" si="10"/>
        <v>3.85</v>
      </c>
      <c r="E202" s="4">
        <f t="shared" si="11"/>
        <v>39.870000000000005</v>
      </c>
      <c r="F202" s="4" t="str">
        <f>IF(AND(E202&lt;&gt;E201,E202&gt;$B$32,SUM($F$35:F201)=0),A201,"")</f>
        <v/>
      </c>
    </row>
    <row r="203" spans="1:6">
      <c r="A203" s="4">
        <f t="shared" si="8"/>
        <v>9924</v>
      </c>
      <c r="C203" s="155">
        <f t="shared" si="9"/>
        <v>46.16</v>
      </c>
      <c r="D203" s="4">
        <f t="shared" si="10"/>
        <v>3.85</v>
      </c>
      <c r="E203" s="4">
        <f t="shared" si="11"/>
        <v>39.880000000000003</v>
      </c>
      <c r="F203" s="4" t="str">
        <f>IF(AND(E203&lt;&gt;E202,E203&gt;$B$32,SUM($F$35:F202)=0),A202,"")</f>
        <v/>
      </c>
    </row>
    <row r="204" spans="1:6">
      <c r="A204" s="4">
        <f t="shared" si="8"/>
        <v>9925</v>
      </c>
      <c r="C204" s="155">
        <f t="shared" si="9"/>
        <v>46.16</v>
      </c>
      <c r="D204" s="4">
        <f t="shared" si="10"/>
        <v>3.85</v>
      </c>
      <c r="E204" s="4">
        <f t="shared" si="11"/>
        <v>39.880000000000003</v>
      </c>
      <c r="F204" s="4" t="str">
        <f>IF(AND(E204&lt;&gt;E203,E204&gt;$B$32,SUM($F$35:F203)=0),A203,"")</f>
        <v/>
      </c>
    </row>
    <row r="205" spans="1:6">
      <c r="A205" s="4">
        <f t="shared" si="8"/>
        <v>9926</v>
      </c>
      <c r="C205" s="155">
        <f t="shared" si="9"/>
        <v>46.16</v>
      </c>
      <c r="D205" s="4">
        <f t="shared" si="10"/>
        <v>3.85</v>
      </c>
      <c r="E205" s="4">
        <f t="shared" si="11"/>
        <v>39.89</v>
      </c>
      <c r="F205" s="4" t="str">
        <f>IF(AND(E205&lt;&gt;E204,E205&gt;$B$32,SUM($F$35:F204)=0),A204,"")</f>
        <v/>
      </c>
    </row>
    <row r="206" spans="1:6">
      <c r="A206" s="4">
        <f t="shared" si="8"/>
        <v>9927</v>
      </c>
      <c r="C206" s="155">
        <f t="shared" si="9"/>
        <v>46.16</v>
      </c>
      <c r="D206" s="4">
        <f t="shared" si="10"/>
        <v>3.85</v>
      </c>
      <c r="E206" s="4">
        <f t="shared" si="11"/>
        <v>39.89</v>
      </c>
      <c r="F206" s="4" t="str">
        <f>IF(AND(E206&lt;&gt;E205,E206&gt;$B$32,SUM($F$35:F205)=0),A205,"")</f>
        <v/>
      </c>
    </row>
    <row r="207" spans="1:6">
      <c r="A207" s="4">
        <f t="shared" si="8"/>
        <v>9928</v>
      </c>
      <c r="C207" s="155">
        <f t="shared" si="9"/>
        <v>46.16</v>
      </c>
      <c r="D207" s="4">
        <f t="shared" si="10"/>
        <v>3.85</v>
      </c>
      <c r="E207" s="4">
        <f t="shared" si="11"/>
        <v>39.89</v>
      </c>
      <c r="F207" s="4" t="str">
        <f>IF(AND(E207&lt;&gt;E206,E207&gt;$B$32,SUM($F$35:F206)=0),A206,"")</f>
        <v/>
      </c>
    </row>
    <row r="208" spans="1:6">
      <c r="A208" s="4">
        <f t="shared" si="8"/>
        <v>9929</v>
      </c>
      <c r="C208" s="155">
        <f t="shared" si="9"/>
        <v>46.16</v>
      </c>
      <c r="D208" s="4">
        <f t="shared" si="10"/>
        <v>3.85</v>
      </c>
      <c r="E208" s="4">
        <f t="shared" si="11"/>
        <v>39.9</v>
      </c>
      <c r="F208" s="4" t="str">
        <f>IF(AND(E208&lt;&gt;E207,E208&gt;$B$32,SUM($F$35:F207)=0),A207,"")</f>
        <v/>
      </c>
    </row>
    <row r="209" spans="1:6">
      <c r="A209" s="4">
        <f t="shared" si="8"/>
        <v>9930</v>
      </c>
      <c r="C209" s="155">
        <f t="shared" si="9"/>
        <v>46.16</v>
      </c>
      <c r="D209" s="4">
        <f t="shared" si="10"/>
        <v>3.85</v>
      </c>
      <c r="E209" s="4">
        <f t="shared" si="11"/>
        <v>39.9</v>
      </c>
      <c r="F209" s="4" t="str">
        <f>IF(AND(E209&lt;&gt;E208,E209&gt;$B$32,SUM($F$35:F208)=0),A208,"")</f>
        <v/>
      </c>
    </row>
    <row r="210" spans="1:6">
      <c r="A210" s="4">
        <f t="shared" si="8"/>
        <v>9931</v>
      </c>
      <c r="C210" s="155">
        <f t="shared" si="9"/>
        <v>46.16</v>
      </c>
      <c r="D210" s="4">
        <f t="shared" si="10"/>
        <v>3.85</v>
      </c>
      <c r="E210" s="4">
        <f t="shared" si="11"/>
        <v>39.9</v>
      </c>
      <c r="F210" s="4" t="str">
        <f>IF(AND(E210&lt;&gt;E209,E210&gt;$B$32,SUM($F$35:F209)=0),A209,"")</f>
        <v/>
      </c>
    </row>
    <row r="211" spans="1:6">
      <c r="A211" s="4">
        <f t="shared" si="8"/>
        <v>9932</v>
      </c>
      <c r="C211" s="155">
        <f t="shared" si="9"/>
        <v>46.16</v>
      </c>
      <c r="D211" s="4">
        <f t="shared" si="10"/>
        <v>3.85</v>
      </c>
      <c r="E211" s="4">
        <f t="shared" si="11"/>
        <v>39.910000000000004</v>
      </c>
      <c r="F211" s="4" t="str">
        <f>IF(AND(E211&lt;&gt;E210,E211&gt;$B$32,SUM($F$35:F210)=0),A210,"")</f>
        <v/>
      </c>
    </row>
    <row r="212" spans="1:6">
      <c r="A212" s="4">
        <f t="shared" si="8"/>
        <v>9933</v>
      </c>
      <c r="C212" s="155">
        <f t="shared" si="9"/>
        <v>46.16</v>
      </c>
      <c r="D212" s="4">
        <f t="shared" si="10"/>
        <v>3.85</v>
      </c>
      <c r="E212" s="4">
        <f t="shared" si="11"/>
        <v>39.910000000000004</v>
      </c>
      <c r="F212" s="4" t="str">
        <f>IF(AND(E212&lt;&gt;E211,E212&gt;$B$32,SUM($F$35:F211)=0),A211,"")</f>
        <v/>
      </c>
    </row>
    <row r="213" spans="1:6">
      <c r="A213" s="4">
        <f t="shared" si="8"/>
        <v>9934</v>
      </c>
      <c r="C213" s="155">
        <f t="shared" si="9"/>
        <v>46.16</v>
      </c>
      <c r="D213" s="4">
        <f t="shared" si="10"/>
        <v>3.85</v>
      </c>
      <c r="E213" s="4">
        <f t="shared" si="11"/>
        <v>39.92</v>
      </c>
      <c r="F213" s="4" t="str">
        <f>IF(AND(E213&lt;&gt;E212,E213&gt;$B$32,SUM($F$35:F212)=0),A212,"")</f>
        <v/>
      </c>
    </row>
    <row r="214" spans="1:6">
      <c r="A214" s="4">
        <f t="shared" si="8"/>
        <v>9935</v>
      </c>
      <c r="C214" s="155">
        <f t="shared" si="9"/>
        <v>46.16</v>
      </c>
      <c r="D214" s="4">
        <f t="shared" si="10"/>
        <v>3.85</v>
      </c>
      <c r="E214" s="4">
        <f t="shared" si="11"/>
        <v>39.92</v>
      </c>
      <c r="F214" s="4" t="str">
        <f>IF(AND(E214&lt;&gt;E213,E214&gt;$B$32,SUM($F$35:F213)=0),A213,"")</f>
        <v/>
      </c>
    </row>
    <row r="215" spans="1:6">
      <c r="A215" s="4">
        <f t="shared" si="8"/>
        <v>9936</v>
      </c>
      <c r="C215" s="155">
        <f t="shared" si="9"/>
        <v>46.16</v>
      </c>
      <c r="D215" s="4">
        <f t="shared" si="10"/>
        <v>3.85</v>
      </c>
      <c r="E215" s="4">
        <f t="shared" si="11"/>
        <v>39.92</v>
      </c>
      <c r="F215" s="4" t="str">
        <f>IF(AND(E215&lt;&gt;E214,E215&gt;$B$32,SUM($F$35:F214)=0),A214,"")</f>
        <v/>
      </c>
    </row>
    <row r="216" spans="1:6">
      <c r="A216" s="4">
        <f t="shared" si="8"/>
        <v>9937</v>
      </c>
      <c r="C216" s="155">
        <f t="shared" si="9"/>
        <v>46.16</v>
      </c>
      <c r="D216" s="4">
        <f t="shared" si="10"/>
        <v>3.85</v>
      </c>
      <c r="E216" s="4">
        <f t="shared" si="11"/>
        <v>39.93</v>
      </c>
      <c r="F216" s="4" t="str">
        <f>IF(AND(E216&lt;&gt;E215,E216&gt;$B$32,SUM($F$35:F215)=0),A215,"")</f>
        <v/>
      </c>
    </row>
    <row r="217" spans="1:6">
      <c r="A217" s="4">
        <f t="shared" si="8"/>
        <v>9938</v>
      </c>
      <c r="C217" s="155">
        <f t="shared" si="9"/>
        <v>46.16</v>
      </c>
      <c r="D217" s="4">
        <f t="shared" si="10"/>
        <v>3.85</v>
      </c>
      <c r="E217" s="4">
        <f t="shared" si="11"/>
        <v>39.93</v>
      </c>
      <c r="F217" s="4" t="str">
        <f>IF(AND(E217&lt;&gt;E216,E217&gt;$B$32,SUM($F$35:F216)=0),A216,"")</f>
        <v/>
      </c>
    </row>
    <row r="218" spans="1:6">
      <c r="A218" s="4">
        <f t="shared" si="8"/>
        <v>9939</v>
      </c>
      <c r="C218" s="155">
        <f t="shared" si="9"/>
        <v>46.16</v>
      </c>
      <c r="D218" s="4">
        <f t="shared" si="10"/>
        <v>3.85</v>
      </c>
      <c r="E218" s="4">
        <f t="shared" si="11"/>
        <v>39.940000000000005</v>
      </c>
      <c r="F218" s="4" t="str">
        <f>IF(AND(E218&lt;&gt;E217,E218&gt;$B$32,SUM($F$35:F217)=0),A217,"")</f>
        <v/>
      </c>
    </row>
    <row r="219" spans="1:6">
      <c r="A219" s="4">
        <f t="shared" si="8"/>
        <v>9940</v>
      </c>
      <c r="C219" s="155">
        <f t="shared" si="9"/>
        <v>46.16</v>
      </c>
      <c r="D219" s="4">
        <f t="shared" si="10"/>
        <v>3.85</v>
      </c>
      <c r="E219" s="4">
        <f t="shared" si="11"/>
        <v>39.940000000000005</v>
      </c>
      <c r="F219" s="4" t="str">
        <f>IF(AND(E219&lt;&gt;E218,E219&gt;$B$32,SUM($F$35:F218)=0),A218,"")</f>
        <v/>
      </c>
    </row>
    <row r="220" spans="1:6">
      <c r="A220" s="4">
        <f t="shared" si="8"/>
        <v>9941</v>
      </c>
      <c r="C220" s="155">
        <f t="shared" si="9"/>
        <v>46.16</v>
      </c>
      <c r="D220" s="4">
        <f t="shared" si="10"/>
        <v>3.85</v>
      </c>
      <c r="E220" s="4">
        <f t="shared" si="11"/>
        <v>39.940000000000005</v>
      </c>
      <c r="F220" s="4" t="str">
        <f>IF(AND(E220&lt;&gt;E219,E220&gt;$B$32,SUM($F$35:F219)=0),A219,"")</f>
        <v/>
      </c>
    </row>
    <row r="221" spans="1:6">
      <c r="A221" s="4">
        <f t="shared" si="8"/>
        <v>9942</v>
      </c>
      <c r="C221" s="155">
        <f t="shared" si="9"/>
        <v>46.16</v>
      </c>
      <c r="D221" s="4">
        <f t="shared" si="10"/>
        <v>3.85</v>
      </c>
      <c r="E221" s="4">
        <f t="shared" si="11"/>
        <v>39.950000000000003</v>
      </c>
      <c r="F221" s="4" t="str">
        <f>IF(AND(E221&lt;&gt;E220,E221&gt;$B$32,SUM($F$35:F220)=0),A220,"")</f>
        <v/>
      </c>
    </row>
    <row r="222" spans="1:6">
      <c r="A222" s="4">
        <f t="shared" si="8"/>
        <v>9943</v>
      </c>
      <c r="C222" s="155">
        <f t="shared" si="9"/>
        <v>46.16</v>
      </c>
      <c r="D222" s="4">
        <f t="shared" si="10"/>
        <v>3.85</v>
      </c>
      <c r="E222" s="4">
        <f t="shared" si="11"/>
        <v>39.950000000000003</v>
      </c>
      <c r="F222" s="4" t="str">
        <f>IF(AND(E222&lt;&gt;E221,E222&gt;$B$32,SUM($F$35:F221)=0),A221,"")</f>
        <v/>
      </c>
    </row>
    <row r="223" spans="1:6">
      <c r="A223" s="4">
        <f t="shared" si="8"/>
        <v>9944</v>
      </c>
      <c r="C223" s="155">
        <f t="shared" si="9"/>
        <v>46.16</v>
      </c>
      <c r="D223" s="4">
        <f t="shared" si="10"/>
        <v>3.85</v>
      </c>
      <c r="E223" s="4">
        <f t="shared" si="11"/>
        <v>39.950000000000003</v>
      </c>
      <c r="F223" s="4" t="str">
        <f>IF(AND(E223&lt;&gt;E222,E223&gt;$B$32,SUM($F$35:F222)=0),A222,"")</f>
        <v/>
      </c>
    </row>
    <row r="224" spans="1:6">
      <c r="A224" s="4">
        <f t="shared" si="8"/>
        <v>9945</v>
      </c>
      <c r="C224" s="155">
        <f t="shared" si="9"/>
        <v>46.16</v>
      </c>
      <c r="D224" s="4">
        <f t="shared" si="10"/>
        <v>3.85</v>
      </c>
      <c r="E224" s="4">
        <f t="shared" si="11"/>
        <v>39.96</v>
      </c>
      <c r="F224" s="4" t="str">
        <f>IF(AND(E224&lt;&gt;E223,E224&gt;$B$32,SUM($F$35:F223)=0),A223,"")</f>
        <v/>
      </c>
    </row>
    <row r="225" spans="1:6">
      <c r="A225" s="4">
        <f t="shared" si="8"/>
        <v>9946</v>
      </c>
      <c r="C225" s="155">
        <f t="shared" si="9"/>
        <v>46.16</v>
      </c>
      <c r="D225" s="4">
        <f t="shared" si="10"/>
        <v>3.85</v>
      </c>
      <c r="E225" s="4">
        <f t="shared" si="11"/>
        <v>39.96</v>
      </c>
      <c r="F225" s="4" t="str">
        <f>IF(AND(E225&lt;&gt;E224,E225&gt;$B$32,SUM($F$35:F224)=0),A224,"")</f>
        <v/>
      </c>
    </row>
    <row r="226" spans="1:6">
      <c r="A226" s="4">
        <f t="shared" si="8"/>
        <v>9947</v>
      </c>
      <c r="C226" s="155">
        <f t="shared" si="9"/>
        <v>46.16</v>
      </c>
      <c r="D226" s="4">
        <f t="shared" si="10"/>
        <v>3.85</v>
      </c>
      <c r="E226" s="4">
        <f t="shared" si="11"/>
        <v>39.97</v>
      </c>
      <c r="F226" s="4" t="str">
        <f>IF(AND(E226&lt;&gt;E225,E226&gt;$B$32,SUM($F$35:F225)=0),A225,"")</f>
        <v/>
      </c>
    </row>
    <row r="227" spans="1:6">
      <c r="A227" s="4">
        <f t="shared" si="8"/>
        <v>9948</v>
      </c>
      <c r="C227" s="155">
        <f t="shared" si="9"/>
        <v>46.16</v>
      </c>
      <c r="D227" s="4">
        <f t="shared" si="10"/>
        <v>3.85</v>
      </c>
      <c r="E227" s="4">
        <f t="shared" si="11"/>
        <v>39.97</v>
      </c>
      <c r="F227" s="4" t="str">
        <f>IF(AND(E227&lt;&gt;E226,E227&gt;$B$32,SUM($F$35:F226)=0),A226,"")</f>
        <v/>
      </c>
    </row>
    <row r="228" spans="1:6">
      <c r="A228" s="4">
        <f t="shared" si="8"/>
        <v>9949</v>
      </c>
      <c r="C228" s="155">
        <f t="shared" si="9"/>
        <v>46.16</v>
      </c>
      <c r="D228" s="4">
        <f t="shared" si="10"/>
        <v>3.85</v>
      </c>
      <c r="E228" s="4">
        <f t="shared" si="11"/>
        <v>39.97</v>
      </c>
      <c r="F228" s="4" t="str">
        <f>IF(AND(E228&lt;&gt;E227,E228&gt;$B$32,SUM($F$35:F227)=0),A227,"")</f>
        <v/>
      </c>
    </row>
    <row r="229" spans="1:6">
      <c r="A229" s="4">
        <f t="shared" ref="A229:A292" si="12">A228+1</f>
        <v>9950</v>
      </c>
      <c r="C229" s="155">
        <f t="shared" ref="C229:C292" si="13">$A$12</f>
        <v>46.16</v>
      </c>
      <c r="D229" s="4">
        <f t="shared" ref="D229:D292" si="14">ROUND(C229*(1/12),2)</f>
        <v>3.85</v>
      </c>
      <c r="E229" s="4">
        <f t="shared" ref="E229:E292" si="15">ROUND((A229/1000)*D229,2)+1.67</f>
        <v>39.980000000000004</v>
      </c>
      <c r="F229" s="4" t="str">
        <f>IF(AND(E229&lt;&gt;E228,E229&gt;$B$32,SUM($F$35:F228)=0),A228,"")</f>
        <v/>
      </c>
    </row>
    <row r="230" spans="1:6">
      <c r="A230" s="4">
        <f t="shared" si="12"/>
        <v>9951</v>
      </c>
      <c r="C230" s="155">
        <f t="shared" si="13"/>
        <v>46.16</v>
      </c>
      <c r="D230" s="4">
        <f t="shared" si="14"/>
        <v>3.85</v>
      </c>
      <c r="E230" s="4">
        <f t="shared" si="15"/>
        <v>39.980000000000004</v>
      </c>
      <c r="F230" s="4" t="str">
        <f>IF(AND(E230&lt;&gt;E229,E230&gt;$B$32,SUM($F$35:F229)=0),A229,"")</f>
        <v/>
      </c>
    </row>
    <row r="231" spans="1:6">
      <c r="A231" s="4">
        <f t="shared" si="12"/>
        <v>9952</v>
      </c>
      <c r="C231" s="155">
        <f t="shared" si="13"/>
        <v>46.16</v>
      </c>
      <c r="D231" s="4">
        <f t="shared" si="14"/>
        <v>3.85</v>
      </c>
      <c r="E231" s="4">
        <f t="shared" si="15"/>
        <v>39.99</v>
      </c>
      <c r="F231" s="4" t="str">
        <f>IF(AND(E231&lt;&gt;E230,E231&gt;$B$32,SUM($F$35:F230)=0),A230,"")</f>
        <v/>
      </c>
    </row>
    <row r="232" spans="1:6">
      <c r="A232" s="4">
        <f t="shared" si="12"/>
        <v>9953</v>
      </c>
      <c r="C232" s="155">
        <f t="shared" si="13"/>
        <v>46.16</v>
      </c>
      <c r="D232" s="4">
        <f t="shared" si="14"/>
        <v>3.85</v>
      </c>
      <c r="E232" s="4">
        <f t="shared" si="15"/>
        <v>39.99</v>
      </c>
      <c r="F232" s="4" t="str">
        <f>IF(AND(E232&lt;&gt;E231,E232&gt;$B$32,SUM($F$35:F231)=0),A231,"")</f>
        <v/>
      </c>
    </row>
    <row r="233" spans="1:6">
      <c r="A233" s="4">
        <f t="shared" si="12"/>
        <v>9954</v>
      </c>
      <c r="C233" s="155">
        <f t="shared" si="13"/>
        <v>46.16</v>
      </c>
      <c r="D233" s="4">
        <f t="shared" si="14"/>
        <v>3.85</v>
      </c>
      <c r="E233" s="4">
        <f t="shared" si="15"/>
        <v>39.99</v>
      </c>
      <c r="F233" s="4" t="str">
        <f>IF(AND(E233&lt;&gt;E232,E233&gt;$B$32,SUM($F$35:F232)=0),A232,"")</f>
        <v/>
      </c>
    </row>
    <row r="234" spans="1:6">
      <c r="A234" s="4">
        <f t="shared" si="12"/>
        <v>9955</v>
      </c>
      <c r="C234" s="155">
        <f t="shared" si="13"/>
        <v>46.16</v>
      </c>
      <c r="D234" s="4">
        <f t="shared" si="14"/>
        <v>3.85</v>
      </c>
      <c r="E234" s="4">
        <f t="shared" si="15"/>
        <v>40</v>
      </c>
      <c r="F234" s="4" t="str">
        <f>IF(AND(E234&lt;&gt;E233,E234&gt;$B$32,SUM($F$35:F233)=0),A233,"")</f>
        <v/>
      </c>
    </row>
    <row r="235" spans="1:6">
      <c r="A235" s="4">
        <f t="shared" si="12"/>
        <v>9956</v>
      </c>
      <c r="C235" s="155">
        <f t="shared" si="13"/>
        <v>46.16</v>
      </c>
      <c r="D235" s="4">
        <f t="shared" si="14"/>
        <v>3.85</v>
      </c>
      <c r="E235" s="4">
        <f t="shared" si="15"/>
        <v>40</v>
      </c>
      <c r="F235" s="4" t="str">
        <f>IF(AND(E235&lt;&gt;E234,E235&gt;$B$32,SUM($F$35:F234)=0),A234,"")</f>
        <v/>
      </c>
    </row>
    <row r="236" spans="1:6">
      <c r="A236" s="4">
        <f t="shared" si="12"/>
        <v>9957</v>
      </c>
      <c r="C236" s="155">
        <f t="shared" si="13"/>
        <v>46.16</v>
      </c>
      <c r="D236" s="4">
        <f t="shared" si="14"/>
        <v>3.85</v>
      </c>
      <c r="E236" s="4">
        <f t="shared" si="15"/>
        <v>40</v>
      </c>
      <c r="F236" s="4" t="str">
        <f>IF(AND(E236&lt;&gt;E235,E236&gt;$B$32,SUM($F$35:F235)=0),A235,"")</f>
        <v/>
      </c>
    </row>
    <row r="237" spans="1:6">
      <c r="A237" s="4">
        <f t="shared" si="12"/>
        <v>9958</v>
      </c>
      <c r="C237" s="155">
        <f t="shared" si="13"/>
        <v>46.16</v>
      </c>
      <c r="D237" s="4">
        <f t="shared" si="14"/>
        <v>3.85</v>
      </c>
      <c r="E237" s="4">
        <f t="shared" si="15"/>
        <v>40.010000000000005</v>
      </c>
      <c r="F237" s="4">
        <f>IF(AND(E237&lt;&gt;E236,E237&gt;$B$32,SUM($F$35:F236)=0),A236,"")</f>
        <v>9957</v>
      </c>
    </row>
    <row r="238" spans="1:6">
      <c r="A238" s="4">
        <f t="shared" si="12"/>
        <v>9959</v>
      </c>
      <c r="C238" s="155">
        <f t="shared" si="13"/>
        <v>46.16</v>
      </c>
      <c r="D238" s="4">
        <f t="shared" si="14"/>
        <v>3.85</v>
      </c>
      <c r="E238" s="4">
        <f t="shared" si="15"/>
        <v>40.010000000000005</v>
      </c>
      <c r="F238" s="4" t="str">
        <f>IF(AND(E238&lt;&gt;E237,E238&gt;$B$32,SUM($F$35:F237)=0),A237,"")</f>
        <v/>
      </c>
    </row>
    <row r="239" spans="1:6">
      <c r="A239" s="4">
        <f t="shared" si="12"/>
        <v>9960</v>
      </c>
      <c r="C239" s="155">
        <f t="shared" si="13"/>
        <v>46.16</v>
      </c>
      <c r="D239" s="4">
        <f t="shared" si="14"/>
        <v>3.85</v>
      </c>
      <c r="E239" s="4">
        <f t="shared" si="15"/>
        <v>40.020000000000003</v>
      </c>
      <c r="F239" s="4" t="str">
        <f>IF(AND(E239&lt;&gt;E238,E239&gt;$B$32,SUM($F$35:F238)=0),A238,"")</f>
        <v/>
      </c>
    </row>
    <row r="240" spans="1:6">
      <c r="A240" s="4">
        <f t="shared" si="12"/>
        <v>9961</v>
      </c>
      <c r="C240" s="155">
        <f t="shared" si="13"/>
        <v>46.16</v>
      </c>
      <c r="D240" s="4">
        <f t="shared" si="14"/>
        <v>3.85</v>
      </c>
      <c r="E240" s="4">
        <f t="shared" si="15"/>
        <v>40.020000000000003</v>
      </c>
      <c r="F240" s="4" t="str">
        <f>IF(AND(E240&lt;&gt;E239,E240&gt;$B$32,SUM($F$35:F239)=0),A239,"")</f>
        <v/>
      </c>
    </row>
    <row r="241" spans="1:6">
      <c r="A241" s="4">
        <f t="shared" si="12"/>
        <v>9962</v>
      </c>
      <c r="C241" s="155">
        <f t="shared" si="13"/>
        <v>46.16</v>
      </c>
      <c r="D241" s="4">
        <f t="shared" si="14"/>
        <v>3.85</v>
      </c>
      <c r="E241" s="4">
        <f t="shared" si="15"/>
        <v>40.020000000000003</v>
      </c>
      <c r="F241" s="4" t="str">
        <f>IF(AND(E241&lt;&gt;E240,E241&gt;$B$32,SUM($F$35:F240)=0),A240,"")</f>
        <v/>
      </c>
    </row>
    <row r="242" spans="1:6">
      <c r="A242" s="4">
        <f t="shared" si="12"/>
        <v>9963</v>
      </c>
      <c r="C242" s="155">
        <f t="shared" si="13"/>
        <v>46.16</v>
      </c>
      <c r="D242" s="4">
        <f t="shared" si="14"/>
        <v>3.85</v>
      </c>
      <c r="E242" s="4">
        <f t="shared" si="15"/>
        <v>40.03</v>
      </c>
      <c r="F242" s="4" t="str">
        <f>IF(AND(E242&lt;&gt;E241,E242&gt;$B$32,SUM($F$35:F241)=0),A241,"")</f>
        <v/>
      </c>
    </row>
    <row r="243" spans="1:6">
      <c r="A243" s="4">
        <f t="shared" si="12"/>
        <v>9964</v>
      </c>
      <c r="C243" s="155">
        <f t="shared" si="13"/>
        <v>46.16</v>
      </c>
      <c r="D243" s="4">
        <f t="shared" si="14"/>
        <v>3.85</v>
      </c>
      <c r="E243" s="4">
        <f t="shared" si="15"/>
        <v>40.03</v>
      </c>
      <c r="F243" s="4" t="str">
        <f>IF(AND(E243&lt;&gt;E242,E243&gt;$B$32,SUM($F$35:F242)=0),A242,"")</f>
        <v/>
      </c>
    </row>
    <row r="244" spans="1:6">
      <c r="A244" s="4">
        <f t="shared" si="12"/>
        <v>9965</v>
      </c>
      <c r="C244" s="155">
        <f t="shared" si="13"/>
        <v>46.16</v>
      </c>
      <c r="D244" s="4">
        <f t="shared" si="14"/>
        <v>3.85</v>
      </c>
      <c r="E244" s="4">
        <f t="shared" si="15"/>
        <v>40.04</v>
      </c>
      <c r="F244" s="4" t="str">
        <f>IF(AND(E244&lt;&gt;E243,E244&gt;$B$32,SUM($F$35:F243)=0),A243,"")</f>
        <v/>
      </c>
    </row>
    <row r="245" spans="1:6">
      <c r="A245" s="4">
        <f t="shared" si="12"/>
        <v>9966</v>
      </c>
      <c r="C245" s="155">
        <f t="shared" si="13"/>
        <v>46.16</v>
      </c>
      <c r="D245" s="4">
        <f t="shared" si="14"/>
        <v>3.85</v>
      </c>
      <c r="E245" s="4">
        <f t="shared" si="15"/>
        <v>40.04</v>
      </c>
      <c r="F245" s="4" t="str">
        <f>IF(AND(E245&lt;&gt;E244,E245&gt;$B$32,SUM($F$35:F244)=0),A244,"")</f>
        <v/>
      </c>
    </row>
    <row r="246" spans="1:6">
      <c r="A246" s="4">
        <f t="shared" si="12"/>
        <v>9967</v>
      </c>
      <c r="C246" s="155">
        <f t="shared" si="13"/>
        <v>46.16</v>
      </c>
      <c r="D246" s="4">
        <f t="shared" si="14"/>
        <v>3.85</v>
      </c>
      <c r="E246" s="4">
        <f t="shared" si="15"/>
        <v>40.04</v>
      </c>
      <c r="F246" s="4" t="str">
        <f>IF(AND(E246&lt;&gt;E245,E246&gt;$B$32,SUM($F$35:F245)=0),A245,"")</f>
        <v/>
      </c>
    </row>
    <row r="247" spans="1:6">
      <c r="A247" s="4">
        <f t="shared" si="12"/>
        <v>9968</v>
      </c>
      <c r="C247" s="155">
        <f t="shared" si="13"/>
        <v>46.16</v>
      </c>
      <c r="D247" s="4">
        <f t="shared" si="14"/>
        <v>3.85</v>
      </c>
      <c r="E247" s="4">
        <f t="shared" si="15"/>
        <v>40.050000000000004</v>
      </c>
      <c r="F247" s="4" t="str">
        <f>IF(AND(E247&lt;&gt;E246,E247&gt;$B$32,SUM($F$35:F246)=0),A246,"")</f>
        <v/>
      </c>
    </row>
    <row r="248" spans="1:6">
      <c r="A248" s="4">
        <f t="shared" si="12"/>
        <v>9969</v>
      </c>
      <c r="C248" s="155">
        <f t="shared" si="13"/>
        <v>46.16</v>
      </c>
      <c r="D248" s="4">
        <f t="shared" si="14"/>
        <v>3.85</v>
      </c>
      <c r="E248" s="4">
        <f t="shared" si="15"/>
        <v>40.050000000000004</v>
      </c>
      <c r="F248" s="4" t="str">
        <f>IF(AND(E248&lt;&gt;E247,E248&gt;$B$32,SUM($F$35:F247)=0),A247,"")</f>
        <v/>
      </c>
    </row>
    <row r="249" spans="1:6">
      <c r="A249" s="4">
        <f t="shared" si="12"/>
        <v>9970</v>
      </c>
      <c r="C249" s="155">
        <f t="shared" si="13"/>
        <v>46.16</v>
      </c>
      <c r="D249" s="4">
        <f t="shared" si="14"/>
        <v>3.85</v>
      </c>
      <c r="E249" s="4">
        <f t="shared" si="15"/>
        <v>40.050000000000004</v>
      </c>
      <c r="F249" s="4" t="str">
        <f>IF(AND(E249&lt;&gt;E248,E249&gt;$B$32,SUM($F$35:F248)=0),A248,"")</f>
        <v/>
      </c>
    </row>
    <row r="250" spans="1:6">
      <c r="A250" s="4">
        <f t="shared" si="12"/>
        <v>9971</v>
      </c>
      <c r="C250" s="155">
        <f t="shared" si="13"/>
        <v>46.16</v>
      </c>
      <c r="D250" s="4">
        <f t="shared" si="14"/>
        <v>3.85</v>
      </c>
      <c r="E250" s="4">
        <f t="shared" si="15"/>
        <v>40.06</v>
      </c>
      <c r="F250" s="4" t="str">
        <f>IF(AND(E250&lt;&gt;E249,E250&gt;$B$32,SUM($F$35:F249)=0),A249,"")</f>
        <v/>
      </c>
    </row>
    <row r="251" spans="1:6">
      <c r="A251" s="4">
        <f t="shared" si="12"/>
        <v>9972</v>
      </c>
      <c r="C251" s="155">
        <f t="shared" si="13"/>
        <v>46.16</v>
      </c>
      <c r="D251" s="4">
        <f t="shared" si="14"/>
        <v>3.85</v>
      </c>
      <c r="E251" s="4">
        <f t="shared" si="15"/>
        <v>40.06</v>
      </c>
      <c r="F251" s="4" t="str">
        <f>IF(AND(E251&lt;&gt;E250,E251&gt;$B$32,SUM($F$35:F250)=0),A250,"")</f>
        <v/>
      </c>
    </row>
    <row r="252" spans="1:6">
      <c r="A252" s="4">
        <f t="shared" si="12"/>
        <v>9973</v>
      </c>
      <c r="C252" s="155">
        <f t="shared" si="13"/>
        <v>46.16</v>
      </c>
      <c r="D252" s="4">
        <f t="shared" si="14"/>
        <v>3.85</v>
      </c>
      <c r="E252" s="4">
        <f t="shared" si="15"/>
        <v>40.07</v>
      </c>
      <c r="F252" s="4" t="str">
        <f>IF(AND(E252&lt;&gt;E251,E252&gt;$B$32,SUM($F$35:F251)=0),A251,"")</f>
        <v/>
      </c>
    </row>
    <row r="253" spans="1:6">
      <c r="A253" s="4">
        <f t="shared" si="12"/>
        <v>9974</v>
      </c>
      <c r="C253" s="155">
        <f t="shared" si="13"/>
        <v>46.16</v>
      </c>
      <c r="D253" s="4">
        <f t="shared" si="14"/>
        <v>3.85</v>
      </c>
      <c r="E253" s="4">
        <f t="shared" si="15"/>
        <v>40.07</v>
      </c>
      <c r="F253" s="4" t="str">
        <f>IF(AND(E253&lt;&gt;E252,E253&gt;$B$32,SUM($F$35:F252)=0),A252,"")</f>
        <v/>
      </c>
    </row>
    <row r="254" spans="1:6">
      <c r="A254" s="4">
        <f t="shared" si="12"/>
        <v>9975</v>
      </c>
      <c r="C254" s="155">
        <f t="shared" si="13"/>
        <v>46.16</v>
      </c>
      <c r="D254" s="4">
        <f t="shared" si="14"/>
        <v>3.85</v>
      </c>
      <c r="E254" s="4">
        <f t="shared" si="15"/>
        <v>40.07</v>
      </c>
      <c r="F254" s="4" t="str">
        <f>IF(AND(E254&lt;&gt;E253,E254&gt;$B$32,SUM($F$35:F253)=0),A253,"")</f>
        <v/>
      </c>
    </row>
    <row r="255" spans="1:6">
      <c r="A255" s="4">
        <f t="shared" si="12"/>
        <v>9976</v>
      </c>
      <c r="C255" s="155">
        <f t="shared" si="13"/>
        <v>46.16</v>
      </c>
      <c r="D255" s="4">
        <f t="shared" si="14"/>
        <v>3.85</v>
      </c>
      <c r="E255" s="4">
        <f t="shared" si="15"/>
        <v>40.08</v>
      </c>
      <c r="F255" s="4" t="str">
        <f>IF(AND(E255&lt;&gt;E254,E255&gt;$B$32,SUM($F$35:F254)=0),A254,"")</f>
        <v/>
      </c>
    </row>
    <row r="256" spans="1:6">
      <c r="A256" s="4">
        <f t="shared" si="12"/>
        <v>9977</v>
      </c>
      <c r="C256" s="155">
        <f t="shared" si="13"/>
        <v>46.16</v>
      </c>
      <c r="D256" s="4">
        <f t="shared" si="14"/>
        <v>3.85</v>
      </c>
      <c r="E256" s="4">
        <f t="shared" si="15"/>
        <v>40.08</v>
      </c>
      <c r="F256" s="4" t="str">
        <f>IF(AND(E256&lt;&gt;E255,E256&gt;$B$32,SUM($F$35:F255)=0),A255,"")</f>
        <v/>
      </c>
    </row>
    <row r="257" spans="1:6">
      <c r="A257" s="4">
        <f t="shared" si="12"/>
        <v>9978</v>
      </c>
      <c r="C257" s="155">
        <f t="shared" si="13"/>
        <v>46.16</v>
      </c>
      <c r="D257" s="4">
        <f t="shared" si="14"/>
        <v>3.85</v>
      </c>
      <c r="E257" s="4">
        <f t="shared" si="15"/>
        <v>40.090000000000003</v>
      </c>
      <c r="F257" s="4" t="str">
        <f>IF(AND(E257&lt;&gt;E256,E257&gt;$B$32,SUM($F$35:F256)=0),A256,"")</f>
        <v/>
      </c>
    </row>
    <row r="258" spans="1:6">
      <c r="A258" s="4">
        <f t="shared" si="12"/>
        <v>9979</v>
      </c>
      <c r="C258" s="155">
        <f t="shared" si="13"/>
        <v>46.16</v>
      </c>
      <c r="D258" s="4">
        <f t="shared" si="14"/>
        <v>3.85</v>
      </c>
      <c r="E258" s="4">
        <f t="shared" si="15"/>
        <v>40.090000000000003</v>
      </c>
      <c r="F258" s="4" t="str">
        <f>IF(AND(E258&lt;&gt;E257,E258&gt;$B$32,SUM($F$35:F257)=0),A257,"")</f>
        <v/>
      </c>
    </row>
    <row r="259" spans="1:6">
      <c r="A259" s="4">
        <f t="shared" si="12"/>
        <v>9980</v>
      </c>
      <c r="C259" s="155">
        <f t="shared" si="13"/>
        <v>46.16</v>
      </c>
      <c r="D259" s="4">
        <f t="shared" si="14"/>
        <v>3.85</v>
      </c>
      <c r="E259" s="4">
        <f t="shared" si="15"/>
        <v>40.090000000000003</v>
      </c>
      <c r="F259" s="4" t="str">
        <f>IF(AND(E259&lt;&gt;E258,E259&gt;$B$32,SUM($F$35:F258)=0),A258,"")</f>
        <v/>
      </c>
    </row>
    <row r="260" spans="1:6">
      <c r="A260" s="4">
        <f t="shared" si="12"/>
        <v>9981</v>
      </c>
      <c r="C260" s="155">
        <f t="shared" si="13"/>
        <v>46.16</v>
      </c>
      <c r="D260" s="4">
        <f t="shared" si="14"/>
        <v>3.85</v>
      </c>
      <c r="E260" s="4">
        <f t="shared" si="15"/>
        <v>40.1</v>
      </c>
      <c r="F260" s="4" t="str">
        <f>IF(AND(E260&lt;&gt;E259,E260&gt;$B$32,SUM($F$35:F259)=0),A259,"")</f>
        <v/>
      </c>
    </row>
    <row r="261" spans="1:6">
      <c r="A261" s="4">
        <f t="shared" si="12"/>
        <v>9982</v>
      </c>
      <c r="C261" s="155">
        <f t="shared" si="13"/>
        <v>46.16</v>
      </c>
      <c r="D261" s="4">
        <f t="shared" si="14"/>
        <v>3.85</v>
      </c>
      <c r="E261" s="4">
        <f t="shared" si="15"/>
        <v>40.1</v>
      </c>
      <c r="F261" s="4" t="str">
        <f>IF(AND(E261&lt;&gt;E260,E261&gt;$B$32,SUM($F$35:F260)=0),A260,"")</f>
        <v/>
      </c>
    </row>
    <row r="262" spans="1:6">
      <c r="A262" s="4">
        <f t="shared" si="12"/>
        <v>9983</v>
      </c>
      <c r="C262" s="155">
        <f t="shared" si="13"/>
        <v>46.16</v>
      </c>
      <c r="D262" s="4">
        <f t="shared" si="14"/>
        <v>3.85</v>
      </c>
      <c r="E262" s="4">
        <f t="shared" si="15"/>
        <v>40.1</v>
      </c>
      <c r="F262" s="4" t="str">
        <f>IF(AND(E262&lt;&gt;E261,E262&gt;$B$32,SUM($F$35:F261)=0),A261,"")</f>
        <v/>
      </c>
    </row>
    <row r="263" spans="1:6">
      <c r="A263" s="4">
        <f t="shared" si="12"/>
        <v>9984</v>
      </c>
      <c r="C263" s="155">
        <f t="shared" si="13"/>
        <v>46.16</v>
      </c>
      <c r="D263" s="4">
        <f t="shared" si="14"/>
        <v>3.85</v>
      </c>
      <c r="E263" s="4">
        <f t="shared" si="15"/>
        <v>40.11</v>
      </c>
      <c r="F263" s="4" t="str">
        <f>IF(AND(E263&lt;&gt;E262,E263&gt;$B$32,SUM($F$35:F262)=0),A262,"")</f>
        <v/>
      </c>
    </row>
    <row r="264" spans="1:6">
      <c r="A264" s="4">
        <f t="shared" si="12"/>
        <v>9985</v>
      </c>
      <c r="C264" s="155">
        <f t="shared" si="13"/>
        <v>46.16</v>
      </c>
      <c r="D264" s="4">
        <f t="shared" si="14"/>
        <v>3.85</v>
      </c>
      <c r="E264" s="4">
        <f t="shared" si="15"/>
        <v>40.11</v>
      </c>
      <c r="F264" s="4" t="str">
        <f>IF(AND(E264&lt;&gt;E263,E264&gt;$B$32,SUM($F$35:F263)=0),A263,"")</f>
        <v/>
      </c>
    </row>
    <row r="265" spans="1:6">
      <c r="A265" s="4">
        <f t="shared" si="12"/>
        <v>9986</v>
      </c>
      <c r="C265" s="155">
        <f t="shared" si="13"/>
        <v>46.16</v>
      </c>
      <c r="D265" s="4">
        <f t="shared" si="14"/>
        <v>3.85</v>
      </c>
      <c r="E265" s="4">
        <f t="shared" si="15"/>
        <v>40.120000000000005</v>
      </c>
      <c r="F265" s="4" t="str">
        <f>IF(AND(E265&lt;&gt;E264,E265&gt;$B$32,SUM($F$35:F264)=0),A264,"")</f>
        <v/>
      </c>
    </row>
    <row r="266" spans="1:6">
      <c r="A266" s="4">
        <f t="shared" si="12"/>
        <v>9987</v>
      </c>
      <c r="C266" s="155">
        <f t="shared" si="13"/>
        <v>46.16</v>
      </c>
      <c r="D266" s="4">
        <f t="shared" si="14"/>
        <v>3.85</v>
      </c>
      <c r="E266" s="4">
        <f t="shared" si="15"/>
        <v>40.120000000000005</v>
      </c>
      <c r="F266" s="4" t="str">
        <f>IF(AND(E266&lt;&gt;E265,E266&gt;$B$32,SUM($F$35:F265)=0),A265,"")</f>
        <v/>
      </c>
    </row>
    <row r="267" spans="1:6">
      <c r="A267" s="4">
        <f t="shared" si="12"/>
        <v>9988</v>
      </c>
      <c r="C267" s="155">
        <f t="shared" si="13"/>
        <v>46.16</v>
      </c>
      <c r="D267" s="4">
        <f t="shared" si="14"/>
        <v>3.85</v>
      </c>
      <c r="E267" s="4">
        <f t="shared" si="15"/>
        <v>40.120000000000005</v>
      </c>
      <c r="F267" s="4" t="str">
        <f>IF(AND(E267&lt;&gt;E266,E267&gt;$B$32,SUM($F$35:F266)=0),A266,"")</f>
        <v/>
      </c>
    </row>
    <row r="268" spans="1:6">
      <c r="A268" s="4">
        <f t="shared" si="12"/>
        <v>9989</v>
      </c>
      <c r="C268" s="155">
        <f t="shared" si="13"/>
        <v>46.16</v>
      </c>
      <c r="D268" s="4">
        <f t="shared" si="14"/>
        <v>3.85</v>
      </c>
      <c r="E268" s="4">
        <f t="shared" si="15"/>
        <v>40.130000000000003</v>
      </c>
      <c r="F268" s="4" t="str">
        <f>IF(AND(E268&lt;&gt;E267,E268&gt;$B$32,SUM($F$35:F267)=0),A267,"")</f>
        <v/>
      </c>
    </row>
    <row r="269" spans="1:6">
      <c r="A269" s="4">
        <f t="shared" si="12"/>
        <v>9990</v>
      </c>
      <c r="C269" s="155">
        <f t="shared" si="13"/>
        <v>46.16</v>
      </c>
      <c r="D269" s="4">
        <f t="shared" si="14"/>
        <v>3.85</v>
      </c>
      <c r="E269" s="4">
        <f t="shared" si="15"/>
        <v>40.130000000000003</v>
      </c>
      <c r="F269" s="4" t="str">
        <f>IF(AND(E269&lt;&gt;E268,E269&gt;$B$32,SUM($F$35:F268)=0),A268,"")</f>
        <v/>
      </c>
    </row>
    <row r="270" spans="1:6">
      <c r="A270" s="4">
        <f t="shared" si="12"/>
        <v>9991</v>
      </c>
      <c r="C270" s="155">
        <f t="shared" si="13"/>
        <v>46.16</v>
      </c>
      <c r="D270" s="4">
        <f t="shared" si="14"/>
        <v>3.85</v>
      </c>
      <c r="E270" s="4">
        <f t="shared" si="15"/>
        <v>40.14</v>
      </c>
      <c r="F270" s="4" t="str">
        <f>IF(AND(E270&lt;&gt;E269,E270&gt;$B$32,SUM($F$35:F269)=0),A269,"")</f>
        <v/>
      </c>
    </row>
    <row r="271" spans="1:6">
      <c r="A271" s="4">
        <f t="shared" si="12"/>
        <v>9992</v>
      </c>
      <c r="C271" s="155">
        <f t="shared" si="13"/>
        <v>46.16</v>
      </c>
      <c r="D271" s="4">
        <f t="shared" si="14"/>
        <v>3.85</v>
      </c>
      <c r="E271" s="4">
        <f t="shared" si="15"/>
        <v>40.14</v>
      </c>
      <c r="F271" s="4" t="str">
        <f>IF(AND(E271&lt;&gt;E270,E271&gt;$B$32,SUM($F$35:F270)=0),A270,"")</f>
        <v/>
      </c>
    </row>
    <row r="272" spans="1:6">
      <c r="A272" s="4">
        <f t="shared" si="12"/>
        <v>9993</v>
      </c>
      <c r="C272" s="155">
        <f t="shared" si="13"/>
        <v>46.16</v>
      </c>
      <c r="D272" s="4">
        <f t="shared" si="14"/>
        <v>3.85</v>
      </c>
      <c r="E272" s="4">
        <f t="shared" si="15"/>
        <v>40.14</v>
      </c>
      <c r="F272" s="4" t="str">
        <f>IF(AND(E272&lt;&gt;E271,E272&gt;$B$32,SUM($F$35:F271)=0),A271,"")</f>
        <v/>
      </c>
    </row>
    <row r="273" spans="1:6">
      <c r="A273" s="4">
        <f t="shared" si="12"/>
        <v>9994</v>
      </c>
      <c r="C273" s="155">
        <f t="shared" si="13"/>
        <v>46.16</v>
      </c>
      <c r="D273" s="4">
        <f t="shared" si="14"/>
        <v>3.85</v>
      </c>
      <c r="E273" s="4">
        <f t="shared" si="15"/>
        <v>40.15</v>
      </c>
      <c r="F273" s="4" t="str">
        <f>IF(AND(E273&lt;&gt;E272,E273&gt;$B$32,SUM($F$35:F272)=0),A272,"")</f>
        <v/>
      </c>
    </row>
    <row r="274" spans="1:6">
      <c r="A274" s="4">
        <f t="shared" si="12"/>
        <v>9995</v>
      </c>
      <c r="C274" s="155">
        <f t="shared" si="13"/>
        <v>46.16</v>
      </c>
      <c r="D274" s="4">
        <f t="shared" si="14"/>
        <v>3.85</v>
      </c>
      <c r="E274" s="4">
        <f t="shared" si="15"/>
        <v>40.15</v>
      </c>
      <c r="F274" s="4" t="str">
        <f>IF(AND(E274&lt;&gt;E273,E274&gt;$B$32,SUM($F$35:F273)=0),A273,"")</f>
        <v/>
      </c>
    </row>
    <row r="275" spans="1:6">
      <c r="A275" s="4">
        <f t="shared" si="12"/>
        <v>9996</v>
      </c>
      <c r="C275" s="155">
        <f t="shared" si="13"/>
        <v>46.16</v>
      </c>
      <c r="D275" s="4">
        <f t="shared" si="14"/>
        <v>3.85</v>
      </c>
      <c r="E275" s="4">
        <f t="shared" si="15"/>
        <v>40.15</v>
      </c>
      <c r="F275" s="4" t="str">
        <f>IF(AND(E275&lt;&gt;E274,E275&gt;$B$32,SUM($F$35:F274)=0),A274,"")</f>
        <v/>
      </c>
    </row>
    <row r="276" spans="1:6">
      <c r="A276" s="4">
        <f t="shared" si="12"/>
        <v>9997</v>
      </c>
      <c r="C276" s="155">
        <f t="shared" si="13"/>
        <v>46.16</v>
      </c>
      <c r="D276" s="4">
        <f t="shared" si="14"/>
        <v>3.85</v>
      </c>
      <c r="E276" s="4">
        <f t="shared" si="15"/>
        <v>40.160000000000004</v>
      </c>
      <c r="F276" s="4" t="str">
        <f>IF(AND(E276&lt;&gt;E275,E276&gt;$B$32,SUM($F$35:F275)=0),A275,"")</f>
        <v/>
      </c>
    </row>
    <row r="277" spans="1:6">
      <c r="A277" s="4">
        <f t="shared" si="12"/>
        <v>9998</v>
      </c>
      <c r="C277" s="155">
        <f t="shared" si="13"/>
        <v>46.16</v>
      </c>
      <c r="D277" s="4">
        <f t="shared" si="14"/>
        <v>3.85</v>
      </c>
      <c r="E277" s="4">
        <f t="shared" si="15"/>
        <v>40.160000000000004</v>
      </c>
      <c r="F277" s="4" t="str">
        <f>IF(AND(E277&lt;&gt;E276,E277&gt;$B$32,SUM($F$35:F276)=0),A276,"")</f>
        <v/>
      </c>
    </row>
    <row r="278" spans="1:6">
      <c r="A278" s="4">
        <f t="shared" si="12"/>
        <v>9999</v>
      </c>
      <c r="C278" s="155">
        <f t="shared" si="13"/>
        <v>46.16</v>
      </c>
      <c r="D278" s="4">
        <f t="shared" si="14"/>
        <v>3.85</v>
      </c>
      <c r="E278" s="4">
        <f t="shared" si="15"/>
        <v>40.17</v>
      </c>
      <c r="F278" s="4" t="str">
        <f>IF(AND(E278&lt;&gt;E277,E278&gt;$B$32,SUM($F$35:F277)=0),A277,"")</f>
        <v/>
      </c>
    </row>
    <row r="279" spans="1:6">
      <c r="A279" s="4">
        <f t="shared" si="12"/>
        <v>10000</v>
      </c>
      <c r="C279" s="155">
        <f t="shared" si="13"/>
        <v>46.16</v>
      </c>
      <c r="D279" s="4">
        <f t="shared" si="14"/>
        <v>3.85</v>
      </c>
      <c r="E279" s="4">
        <f t="shared" si="15"/>
        <v>40.17</v>
      </c>
      <c r="F279" s="4" t="str">
        <f>IF(AND(E279&lt;&gt;E278,E279&gt;$B$32,SUM($F$35:F278)=0),A278,"")</f>
        <v/>
      </c>
    </row>
    <row r="280" spans="1:6">
      <c r="A280" s="4">
        <f t="shared" si="12"/>
        <v>10001</v>
      </c>
      <c r="C280" s="155">
        <f t="shared" si="13"/>
        <v>46.16</v>
      </c>
      <c r="D280" s="4">
        <f t="shared" si="14"/>
        <v>3.85</v>
      </c>
      <c r="E280" s="4">
        <f t="shared" si="15"/>
        <v>40.17</v>
      </c>
      <c r="F280" s="4" t="str">
        <f>IF(AND(E280&lt;&gt;E279,E280&gt;$B$32,SUM($F$35:F279)=0),A279,"")</f>
        <v/>
      </c>
    </row>
    <row r="281" spans="1:6">
      <c r="A281" s="4">
        <f t="shared" si="12"/>
        <v>10002</v>
      </c>
      <c r="C281" s="155">
        <f t="shared" si="13"/>
        <v>46.16</v>
      </c>
      <c r="D281" s="4">
        <f t="shared" si="14"/>
        <v>3.85</v>
      </c>
      <c r="E281" s="4">
        <f t="shared" si="15"/>
        <v>40.18</v>
      </c>
      <c r="F281" s="4" t="str">
        <f>IF(AND(E281&lt;&gt;E280,E281&gt;$B$32,SUM($F$35:F280)=0),A280,"")</f>
        <v/>
      </c>
    </row>
    <row r="282" spans="1:6">
      <c r="A282" s="4">
        <f t="shared" si="12"/>
        <v>10003</v>
      </c>
      <c r="C282" s="155">
        <f t="shared" si="13"/>
        <v>46.16</v>
      </c>
      <c r="D282" s="4">
        <f t="shared" si="14"/>
        <v>3.85</v>
      </c>
      <c r="E282" s="4">
        <f t="shared" si="15"/>
        <v>40.18</v>
      </c>
      <c r="F282" s="4" t="str">
        <f>IF(AND(E282&lt;&gt;E281,E282&gt;$B$32,SUM($F$35:F281)=0),A281,"")</f>
        <v/>
      </c>
    </row>
    <row r="283" spans="1:6">
      <c r="A283" s="4">
        <f t="shared" si="12"/>
        <v>10004</v>
      </c>
      <c r="C283" s="155">
        <f t="shared" si="13"/>
        <v>46.16</v>
      </c>
      <c r="D283" s="4">
        <f t="shared" si="14"/>
        <v>3.85</v>
      </c>
      <c r="E283" s="4">
        <f t="shared" si="15"/>
        <v>40.190000000000005</v>
      </c>
      <c r="F283" s="4" t="str">
        <f>IF(AND(E283&lt;&gt;E282,E283&gt;$B$32,SUM($F$35:F282)=0),A282,"")</f>
        <v/>
      </c>
    </row>
    <row r="284" spans="1:6">
      <c r="A284" s="4">
        <f t="shared" si="12"/>
        <v>10005</v>
      </c>
      <c r="C284" s="155">
        <f t="shared" si="13"/>
        <v>46.16</v>
      </c>
      <c r="D284" s="4">
        <f t="shared" si="14"/>
        <v>3.85</v>
      </c>
      <c r="E284" s="4">
        <f t="shared" si="15"/>
        <v>40.190000000000005</v>
      </c>
      <c r="F284" s="4" t="str">
        <f>IF(AND(E284&lt;&gt;E283,E284&gt;$B$32,SUM($F$35:F283)=0),A283,"")</f>
        <v/>
      </c>
    </row>
    <row r="285" spans="1:6">
      <c r="A285" s="4">
        <f t="shared" si="12"/>
        <v>10006</v>
      </c>
      <c r="C285" s="155">
        <f t="shared" si="13"/>
        <v>46.16</v>
      </c>
      <c r="D285" s="4">
        <f t="shared" si="14"/>
        <v>3.85</v>
      </c>
      <c r="E285" s="4">
        <f t="shared" si="15"/>
        <v>40.190000000000005</v>
      </c>
      <c r="F285" s="4" t="str">
        <f>IF(AND(E285&lt;&gt;E284,E285&gt;$B$32,SUM($F$35:F284)=0),A284,"")</f>
        <v/>
      </c>
    </row>
    <row r="286" spans="1:6">
      <c r="A286" s="4">
        <f t="shared" si="12"/>
        <v>10007</v>
      </c>
      <c r="C286" s="155">
        <f t="shared" si="13"/>
        <v>46.16</v>
      </c>
      <c r="D286" s="4">
        <f t="shared" si="14"/>
        <v>3.85</v>
      </c>
      <c r="E286" s="4">
        <f t="shared" si="15"/>
        <v>40.200000000000003</v>
      </c>
      <c r="F286" s="4" t="str">
        <f>IF(AND(E286&lt;&gt;E285,E286&gt;$B$32,SUM($F$35:F285)=0),A285,"")</f>
        <v/>
      </c>
    </row>
    <row r="287" spans="1:6">
      <c r="A287" s="4">
        <f t="shared" si="12"/>
        <v>10008</v>
      </c>
      <c r="C287" s="155">
        <f t="shared" si="13"/>
        <v>46.16</v>
      </c>
      <c r="D287" s="4">
        <f t="shared" si="14"/>
        <v>3.85</v>
      </c>
      <c r="E287" s="4">
        <f t="shared" si="15"/>
        <v>40.200000000000003</v>
      </c>
      <c r="F287" s="4" t="str">
        <f>IF(AND(E287&lt;&gt;E286,E287&gt;$B$32,SUM($F$35:F286)=0),A286,"")</f>
        <v/>
      </c>
    </row>
    <row r="288" spans="1:6">
      <c r="A288" s="4">
        <f t="shared" si="12"/>
        <v>10009</v>
      </c>
      <c r="C288" s="155">
        <f t="shared" si="13"/>
        <v>46.16</v>
      </c>
      <c r="D288" s="4">
        <f t="shared" si="14"/>
        <v>3.85</v>
      </c>
      <c r="E288" s="4">
        <f t="shared" si="15"/>
        <v>40.200000000000003</v>
      </c>
      <c r="F288" s="4" t="str">
        <f>IF(AND(E288&lt;&gt;E287,E288&gt;$B$32,SUM($F$35:F287)=0),A287,"")</f>
        <v/>
      </c>
    </row>
    <row r="289" spans="1:6">
      <c r="A289" s="4">
        <f t="shared" si="12"/>
        <v>10010</v>
      </c>
      <c r="C289" s="155">
        <f t="shared" si="13"/>
        <v>46.16</v>
      </c>
      <c r="D289" s="4">
        <f t="shared" si="14"/>
        <v>3.85</v>
      </c>
      <c r="E289" s="4">
        <f t="shared" si="15"/>
        <v>40.21</v>
      </c>
      <c r="F289" s="4" t="str">
        <f>IF(AND(E289&lt;&gt;E288,E289&gt;$B$32,SUM($F$35:F288)=0),A288,"")</f>
        <v/>
      </c>
    </row>
    <row r="290" spans="1:6">
      <c r="A290" s="4">
        <f t="shared" si="12"/>
        <v>10011</v>
      </c>
      <c r="C290" s="155">
        <f t="shared" si="13"/>
        <v>46.16</v>
      </c>
      <c r="D290" s="4">
        <f t="shared" si="14"/>
        <v>3.85</v>
      </c>
      <c r="E290" s="4">
        <f t="shared" si="15"/>
        <v>40.21</v>
      </c>
      <c r="F290" s="4" t="str">
        <f>IF(AND(E290&lt;&gt;E289,E290&gt;$B$32,SUM($F$35:F289)=0),A289,"")</f>
        <v/>
      </c>
    </row>
    <row r="291" spans="1:6">
      <c r="A291" s="4">
        <f t="shared" si="12"/>
        <v>10012</v>
      </c>
      <c r="C291" s="155">
        <f t="shared" si="13"/>
        <v>46.16</v>
      </c>
      <c r="D291" s="4">
        <f t="shared" si="14"/>
        <v>3.85</v>
      </c>
      <c r="E291" s="4">
        <f t="shared" si="15"/>
        <v>40.22</v>
      </c>
      <c r="F291" s="4" t="str">
        <f>IF(AND(E291&lt;&gt;E290,E291&gt;$B$32,SUM($F$35:F290)=0),A290,"")</f>
        <v/>
      </c>
    </row>
    <row r="292" spans="1:6">
      <c r="A292" s="4">
        <f t="shared" si="12"/>
        <v>10013</v>
      </c>
      <c r="C292" s="155">
        <f t="shared" si="13"/>
        <v>46.16</v>
      </c>
      <c r="D292" s="4">
        <f t="shared" si="14"/>
        <v>3.85</v>
      </c>
      <c r="E292" s="4">
        <f t="shared" si="15"/>
        <v>40.22</v>
      </c>
      <c r="F292" s="4" t="str">
        <f>IF(AND(E292&lt;&gt;E291,E292&gt;$B$32,SUM($F$35:F291)=0),A291,"")</f>
        <v/>
      </c>
    </row>
    <row r="293" spans="1:6">
      <c r="A293" s="4">
        <f t="shared" ref="A293:A356" si="16">A292+1</f>
        <v>10014</v>
      </c>
      <c r="C293" s="155">
        <f t="shared" ref="C293:C356" si="17">$A$12</f>
        <v>46.16</v>
      </c>
      <c r="D293" s="4">
        <f t="shared" ref="D293:D356" si="18">ROUND(C293*(1/12),2)</f>
        <v>3.85</v>
      </c>
      <c r="E293" s="4">
        <f t="shared" ref="E293:E356" si="19">ROUND((A293/1000)*D293,2)+1.67</f>
        <v>40.22</v>
      </c>
      <c r="F293" s="4" t="str">
        <f>IF(AND(E293&lt;&gt;E292,E293&gt;$B$32,SUM($F$35:F292)=0),A292,"")</f>
        <v/>
      </c>
    </row>
    <row r="294" spans="1:6">
      <c r="A294" s="4">
        <f t="shared" si="16"/>
        <v>10015</v>
      </c>
      <c r="C294" s="155">
        <f t="shared" si="17"/>
        <v>46.16</v>
      </c>
      <c r="D294" s="4">
        <f t="shared" si="18"/>
        <v>3.85</v>
      </c>
      <c r="E294" s="4">
        <f t="shared" si="19"/>
        <v>40.230000000000004</v>
      </c>
      <c r="F294" s="4" t="str">
        <f>IF(AND(E294&lt;&gt;E293,E294&gt;$B$32,SUM($F$35:F293)=0),A293,"")</f>
        <v/>
      </c>
    </row>
    <row r="295" spans="1:6">
      <c r="A295" s="4">
        <f t="shared" si="16"/>
        <v>10016</v>
      </c>
      <c r="C295" s="155">
        <f t="shared" si="17"/>
        <v>46.16</v>
      </c>
      <c r="D295" s="4">
        <f t="shared" si="18"/>
        <v>3.85</v>
      </c>
      <c r="E295" s="4">
        <f t="shared" si="19"/>
        <v>40.230000000000004</v>
      </c>
      <c r="F295" s="4" t="str">
        <f>IF(AND(E295&lt;&gt;E294,E295&gt;$B$32,SUM($F$35:F294)=0),A294,"")</f>
        <v/>
      </c>
    </row>
    <row r="296" spans="1:6">
      <c r="A296" s="4">
        <f t="shared" si="16"/>
        <v>10017</v>
      </c>
      <c r="C296" s="155">
        <f t="shared" si="17"/>
        <v>46.16</v>
      </c>
      <c r="D296" s="4">
        <f t="shared" si="18"/>
        <v>3.85</v>
      </c>
      <c r="E296" s="4">
        <f t="shared" si="19"/>
        <v>40.24</v>
      </c>
      <c r="F296" s="4" t="str">
        <f>IF(AND(E296&lt;&gt;E295,E296&gt;$B$32,SUM($F$35:F295)=0),A295,"")</f>
        <v/>
      </c>
    </row>
    <row r="297" spans="1:6">
      <c r="A297" s="4">
        <f t="shared" si="16"/>
        <v>10018</v>
      </c>
      <c r="C297" s="155">
        <f t="shared" si="17"/>
        <v>46.16</v>
      </c>
      <c r="D297" s="4">
        <f t="shared" si="18"/>
        <v>3.85</v>
      </c>
      <c r="E297" s="4">
        <f t="shared" si="19"/>
        <v>40.24</v>
      </c>
      <c r="F297" s="4" t="str">
        <f>IF(AND(E297&lt;&gt;E296,E297&gt;$B$32,SUM($F$35:F296)=0),A296,"")</f>
        <v/>
      </c>
    </row>
    <row r="298" spans="1:6">
      <c r="A298" s="4">
        <f t="shared" si="16"/>
        <v>10019</v>
      </c>
      <c r="C298" s="155">
        <f t="shared" si="17"/>
        <v>46.16</v>
      </c>
      <c r="D298" s="4">
        <f t="shared" si="18"/>
        <v>3.85</v>
      </c>
      <c r="E298" s="4">
        <f t="shared" si="19"/>
        <v>40.24</v>
      </c>
      <c r="F298" s="4" t="str">
        <f>IF(AND(E298&lt;&gt;E297,E298&gt;$B$32,SUM($F$35:F297)=0),A297,"")</f>
        <v/>
      </c>
    </row>
    <row r="299" spans="1:6">
      <c r="A299" s="4">
        <f t="shared" si="16"/>
        <v>10020</v>
      </c>
      <c r="C299" s="155">
        <f t="shared" si="17"/>
        <v>46.16</v>
      </c>
      <c r="D299" s="4">
        <f t="shared" si="18"/>
        <v>3.85</v>
      </c>
      <c r="E299" s="4">
        <f t="shared" si="19"/>
        <v>40.25</v>
      </c>
      <c r="F299" s="4" t="str">
        <f>IF(AND(E299&lt;&gt;E298,E299&gt;$B$32,SUM($F$35:F298)=0),A298,"")</f>
        <v/>
      </c>
    </row>
    <row r="300" spans="1:6">
      <c r="A300" s="4">
        <f t="shared" si="16"/>
        <v>10021</v>
      </c>
      <c r="C300" s="155">
        <f t="shared" si="17"/>
        <v>46.16</v>
      </c>
      <c r="D300" s="4">
        <f t="shared" si="18"/>
        <v>3.85</v>
      </c>
      <c r="E300" s="4">
        <f t="shared" si="19"/>
        <v>40.25</v>
      </c>
      <c r="F300" s="4" t="str">
        <f>IF(AND(E300&lt;&gt;E299,E300&gt;$B$32,SUM($F$35:F299)=0),A299,"")</f>
        <v/>
      </c>
    </row>
    <row r="301" spans="1:6">
      <c r="A301" s="4">
        <f t="shared" si="16"/>
        <v>10022</v>
      </c>
      <c r="C301" s="155">
        <f t="shared" si="17"/>
        <v>46.16</v>
      </c>
      <c r="D301" s="4">
        <f t="shared" si="18"/>
        <v>3.85</v>
      </c>
      <c r="E301" s="4">
        <f t="shared" si="19"/>
        <v>40.25</v>
      </c>
      <c r="F301" s="4" t="str">
        <f>IF(AND(E301&lt;&gt;E300,E301&gt;$B$32,SUM($F$35:F300)=0),A300,"")</f>
        <v/>
      </c>
    </row>
    <row r="302" spans="1:6">
      <c r="A302" s="4">
        <f t="shared" si="16"/>
        <v>10023</v>
      </c>
      <c r="C302" s="155">
        <f t="shared" si="17"/>
        <v>46.16</v>
      </c>
      <c r="D302" s="4">
        <f t="shared" si="18"/>
        <v>3.85</v>
      </c>
      <c r="E302" s="4">
        <f t="shared" si="19"/>
        <v>40.260000000000005</v>
      </c>
      <c r="F302" s="4" t="str">
        <f>IF(AND(E302&lt;&gt;E301,E302&gt;$B$32,SUM($F$35:F301)=0),A301,"")</f>
        <v/>
      </c>
    </row>
    <row r="303" spans="1:6">
      <c r="A303" s="4">
        <f t="shared" si="16"/>
        <v>10024</v>
      </c>
      <c r="C303" s="155">
        <f t="shared" si="17"/>
        <v>46.16</v>
      </c>
      <c r="D303" s="4">
        <f t="shared" si="18"/>
        <v>3.85</v>
      </c>
      <c r="E303" s="4">
        <f t="shared" si="19"/>
        <v>40.260000000000005</v>
      </c>
      <c r="F303" s="4" t="str">
        <f>IF(AND(E303&lt;&gt;E302,E303&gt;$B$32,SUM($F$35:F302)=0),A302,"")</f>
        <v/>
      </c>
    </row>
    <row r="304" spans="1:6">
      <c r="A304" s="4">
        <f t="shared" si="16"/>
        <v>10025</v>
      </c>
      <c r="C304" s="155">
        <f t="shared" si="17"/>
        <v>46.16</v>
      </c>
      <c r="D304" s="4">
        <f t="shared" si="18"/>
        <v>3.85</v>
      </c>
      <c r="E304" s="4">
        <f t="shared" si="19"/>
        <v>40.270000000000003</v>
      </c>
      <c r="F304" s="4" t="str">
        <f>IF(AND(E304&lt;&gt;E303,E304&gt;$B$32,SUM($F$35:F303)=0),A303,"")</f>
        <v/>
      </c>
    </row>
    <row r="305" spans="1:6">
      <c r="A305" s="4">
        <f t="shared" si="16"/>
        <v>10026</v>
      </c>
      <c r="C305" s="155">
        <f t="shared" si="17"/>
        <v>46.16</v>
      </c>
      <c r="D305" s="4">
        <f t="shared" si="18"/>
        <v>3.85</v>
      </c>
      <c r="E305" s="4">
        <f t="shared" si="19"/>
        <v>40.270000000000003</v>
      </c>
      <c r="F305" s="4" t="str">
        <f>IF(AND(E305&lt;&gt;E304,E305&gt;$B$32,SUM($F$35:F304)=0),A304,"")</f>
        <v/>
      </c>
    </row>
    <row r="306" spans="1:6">
      <c r="A306" s="4">
        <f t="shared" si="16"/>
        <v>10027</v>
      </c>
      <c r="C306" s="155">
        <f t="shared" si="17"/>
        <v>46.16</v>
      </c>
      <c r="D306" s="4">
        <f t="shared" si="18"/>
        <v>3.85</v>
      </c>
      <c r="E306" s="4">
        <f t="shared" si="19"/>
        <v>40.270000000000003</v>
      </c>
      <c r="F306" s="4" t="str">
        <f>IF(AND(E306&lt;&gt;E305,E306&gt;$B$32,SUM($F$35:F305)=0),A305,"")</f>
        <v/>
      </c>
    </row>
    <row r="307" spans="1:6">
      <c r="A307" s="4">
        <f t="shared" si="16"/>
        <v>10028</v>
      </c>
      <c r="C307" s="155">
        <f t="shared" si="17"/>
        <v>46.16</v>
      </c>
      <c r="D307" s="4">
        <f t="shared" si="18"/>
        <v>3.85</v>
      </c>
      <c r="E307" s="4">
        <f t="shared" si="19"/>
        <v>40.28</v>
      </c>
      <c r="F307" s="4" t="str">
        <f>IF(AND(E307&lt;&gt;E306,E307&gt;$B$32,SUM($F$35:F306)=0),A306,"")</f>
        <v/>
      </c>
    </row>
    <row r="308" spans="1:6">
      <c r="A308" s="4">
        <f t="shared" si="16"/>
        <v>10029</v>
      </c>
      <c r="C308" s="155">
        <f t="shared" si="17"/>
        <v>46.16</v>
      </c>
      <c r="D308" s="4">
        <f t="shared" si="18"/>
        <v>3.85</v>
      </c>
      <c r="E308" s="4">
        <f t="shared" si="19"/>
        <v>40.28</v>
      </c>
      <c r="F308" s="4" t="str">
        <f>IF(AND(E308&lt;&gt;E307,E308&gt;$B$32,SUM($F$35:F307)=0),A307,"")</f>
        <v/>
      </c>
    </row>
    <row r="309" spans="1:6">
      <c r="A309" s="4">
        <f t="shared" si="16"/>
        <v>10030</v>
      </c>
      <c r="C309" s="155">
        <f t="shared" si="17"/>
        <v>46.16</v>
      </c>
      <c r="D309" s="4">
        <f t="shared" si="18"/>
        <v>3.85</v>
      </c>
      <c r="E309" s="4">
        <f t="shared" si="19"/>
        <v>40.29</v>
      </c>
      <c r="F309" s="4" t="str">
        <f>IF(AND(E309&lt;&gt;E308,E309&gt;$B$32,SUM($F$35:F308)=0),A308,"")</f>
        <v/>
      </c>
    </row>
    <row r="310" spans="1:6">
      <c r="A310" s="4">
        <f t="shared" si="16"/>
        <v>10031</v>
      </c>
      <c r="C310" s="155">
        <f t="shared" si="17"/>
        <v>46.16</v>
      </c>
      <c r="D310" s="4">
        <f t="shared" si="18"/>
        <v>3.85</v>
      </c>
      <c r="E310" s="4">
        <f t="shared" si="19"/>
        <v>40.29</v>
      </c>
      <c r="F310" s="4" t="str">
        <f>IF(AND(E310&lt;&gt;E309,E310&gt;$B$32,SUM($F$35:F309)=0),A309,"")</f>
        <v/>
      </c>
    </row>
    <row r="311" spans="1:6">
      <c r="A311" s="4">
        <f t="shared" si="16"/>
        <v>10032</v>
      </c>
      <c r="C311" s="155">
        <f t="shared" si="17"/>
        <v>46.16</v>
      </c>
      <c r="D311" s="4">
        <f t="shared" si="18"/>
        <v>3.85</v>
      </c>
      <c r="E311" s="4">
        <f t="shared" si="19"/>
        <v>40.29</v>
      </c>
      <c r="F311" s="4" t="str">
        <f>IF(AND(E311&lt;&gt;E310,E311&gt;$B$32,SUM($F$35:F310)=0),A310,"")</f>
        <v/>
      </c>
    </row>
    <row r="312" spans="1:6">
      <c r="A312" s="4">
        <f t="shared" si="16"/>
        <v>10033</v>
      </c>
      <c r="C312" s="155">
        <f t="shared" si="17"/>
        <v>46.16</v>
      </c>
      <c r="D312" s="4">
        <f t="shared" si="18"/>
        <v>3.85</v>
      </c>
      <c r="E312" s="4">
        <f t="shared" si="19"/>
        <v>40.300000000000004</v>
      </c>
      <c r="F312" s="4" t="str">
        <f>IF(AND(E312&lt;&gt;E311,E312&gt;$B$32,SUM($F$35:F311)=0),A311,"")</f>
        <v/>
      </c>
    </row>
    <row r="313" spans="1:6">
      <c r="A313" s="4">
        <f t="shared" si="16"/>
        <v>10034</v>
      </c>
      <c r="C313" s="155">
        <f t="shared" si="17"/>
        <v>46.16</v>
      </c>
      <c r="D313" s="4">
        <f t="shared" si="18"/>
        <v>3.85</v>
      </c>
      <c r="E313" s="4">
        <f t="shared" si="19"/>
        <v>40.300000000000004</v>
      </c>
      <c r="F313" s="4" t="str">
        <f>IF(AND(E313&lt;&gt;E312,E313&gt;$B$32,SUM($F$35:F312)=0),A312,"")</f>
        <v/>
      </c>
    </row>
    <row r="314" spans="1:6">
      <c r="A314" s="4">
        <f t="shared" si="16"/>
        <v>10035</v>
      </c>
      <c r="C314" s="155">
        <f t="shared" si="17"/>
        <v>46.16</v>
      </c>
      <c r="D314" s="4">
        <f t="shared" si="18"/>
        <v>3.85</v>
      </c>
      <c r="E314" s="4">
        <f t="shared" si="19"/>
        <v>40.300000000000004</v>
      </c>
      <c r="F314" s="4" t="str">
        <f>IF(AND(E314&lt;&gt;E313,E314&gt;$B$32,SUM($F$35:F313)=0),A313,"")</f>
        <v/>
      </c>
    </row>
    <row r="315" spans="1:6">
      <c r="A315" s="4">
        <f t="shared" si="16"/>
        <v>10036</v>
      </c>
      <c r="C315" s="155">
        <f t="shared" si="17"/>
        <v>46.16</v>
      </c>
      <c r="D315" s="4">
        <f t="shared" si="18"/>
        <v>3.85</v>
      </c>
      <c r="E315" s="4">
        <f t="shared" si="19"/>
        <v>40.31</v>
      </c>
      <c r="F315" s="4" t="str">
        <f>IF(AND(E315&lt;&gt;E314,E315&gt;$B$32,SUM($F$35:F314)=0),A314,"")</f>
        <v/>
      </c>
    </row>
    <row r="316" spans="1:6">
      <c r="A316" s="4">
        <f t="shared" si="16"/>
        <v>10037</v>
      </c>
      <c r="C316" s="155">
        <f t="shared" si="17"/>
        <v>46.16</v>
      </c>
      <c r="D316" s="4">
        <f t="shared" si="18"/>
        <v>3.85</v>
      </c>
      <c r="E316" s="4">
        <f t="shared" si="19"/>
        <v>40.31</v>
      </c>
      <c r="F316" s="4" t="str">
        <f>IF(AND(E316&lt;&gt;E315,E316&gt;$B$32,SUM($F$35:F315)=0),A315,"")</f>
        <v/>
      </c>
    </row>
    <row r="317" spans="1:6">
      <c r="A317" s="4">
        <f t="shared" si="16"/>
        <v>10038</v>
      </c>
      <c r="C317" s="155">
        <f t="shared" si="17"/>
        <v>46.16</v>
      </c>
      <c r="D317" s="4">
        <f t="shared" si="18"/>
        <v>3.85</v>
      </c>
      <c r="E317" s="4">
        <f t="shared" si="19"/>
        <v>40.32</v>
      </c>
      <c r="F317" s="4" t="str">
        <f>IF(AND(E317&lt;&gt;E316,E317&gt;$B$32,SUM($F$35:F316)=0),A316,"")</f>
        <v/>
      </c>
    </row>
    <row r="318" spans="1:6">
      <c r="A318" s="4">
        <f t="shared" si="16"/>
        <v>10039</v>
      </c>
      <c r="C318" s="155">
        <f t="shared" si="17"/>
        <v>46.16</v>
      </c>
      <c r="D318" s="4">
        <f t="shared" si="18"/>
        <v>3.85</v>
      </c>
      <c r="E318" s="4">
        <f t="shared" si="19"/>
        <v>40.32</v>
      </c>
      <c r="F318" s="4" t="str">
        <f>IF(AND(E318&lt;&gt;E317,E318&gt;$B$32,SUM($F$35:F317)=0),A317,"")</f>
        <v/>
      </c>
    </row>
    <row r="319" spans="1:6">
      <c r="A319" s="4">
        <f t="shared" si="16"/>
        <v>10040</v>
      </c>
      <c r="C319" s="155">
        <f t="shared" si="17"/>
        <v>46.16</v>
      </c>
      <c r="D319" s="4">
        <f t="shared" si="18"/>
        <v>3.85</v>
      </c>
      <c r="E319" s="4">
        <f t="shared" si="19"/>
        <v>40.32</v>
      </c>
      <c r="F319" s="4" t="str">
        <f>IF(AND(E319&lt;&gt;E318,E319&gt;$B$32,SUM($F$35:F318)=0),A318,"")</f>
        <v/>
      </c>
    </row>
    <row r="320" spans="1:6">
      <c r="A320" s="4">
        <f t="shared" si="16"/>
        <v>10041</v>
      </c>
      <c r="C320" s="155">
        <f t="shared" si="17"/>
        <v>46.16</v>
      </c>
      <c r="D320" s="4">
        <f t="shared" si="18"/>
        <v>3.85</v>
      </c>
      <c r="E320" s="4">
        <f t="shared" si="19"/>
        <v>40.33</v>
      </c>
      <c r="F320" s="4" t="str">
        <f>IF(AND(E320&lt;&gt;E319,E320&gt;$B$32,SUM($F$35:F319)=0),A319,"")</f>
        <v/>
      </c>
    </row>
    <row r="321" spans="1:6">
      <c r="A321" s="4">
        <f t="shared" si="16"/>
        <v>10042</v>
      </c>
      <c r="C321" s="155">
        <f t="shared" si="17"/>
        <v>46.16</v>
      </c>
      <c r="D321" s="4">
        <f t="shared" si="18"/>
        <v>3.85</v>
      </c>
      <c r="E321" s="4">
        <f t="shared" si="19"/>
        <v>40.33</v>
      </c>
      <c r="F321" s="4" t="str">
        <f>IF(AND(E321&lt;&gt;E320,E321&gt;$B$32,SUM($F$35:F320)=0),A320,"")</f>
        <v/>
      </c>
    </row>
    <row r="322" spans="1:6">
      <c r="A322" s="4">
        <f t="shared" si="16"/>
        <v>10043</v>
      </c>
      <c r="C322" s="155">
        <f t="shared" si="17"/>
        <v>46.16</v>
      </c>
      <c r="D322" s="4">
        <f t="shared" si="18"/>
        <v>3.85</v>
      </c>
      <c r="E322" s="4">
        <f t="shared" si="19"/>
        <v>40.340000000000003</v>
      </c>
      <c r="F322" s="4" t="str">
        <f>IF(AND(E322&lt;&gt;E321,E322&gt;$B$32,SUM($F$35:F321)=0),A321,"")</f>
        <v/>
      </c>
    </row>
    <row r="323" spans="1:6">
      <c r="A323" s="4">
        <f t="shared" si="16"/>
        <v>10044</v>
      </c>
      <c r="C323" s="155">
        <f t="shared" si="17"/>
        <v>46.16</v>
      </c>
      <c r="D323" s="4">
        <f t="shared" si="18"/>
        <v>3.85</v>
      </c>
      <c r="E323" s="4">
        <f t="shared" si="19"/>
        <v>40.340000000000003</v>
      </c>
      <c r="F323" s="4" t="str">
        <f>IF(AND(E323&lt;&gt;E322,E323&gt;$B$32,SUM($F$35:F322)=0),A322,"")</f>
        <v/>
      </c>
    </row>
    <row r="324" spans="1:6">
      <c r="A324" s="4">
        <f t="shared" si="16"/>
        <v>10045</v>
      </c>
      <c r="C324" s="155">
        <f t="shared" si="17"/>
        <v>46.16</v>
      </c>
      <c r="D324" s="4">
        <f t="shared" si="18"/>
        <v>3.85</v>
      </c>
      <c r="E324" s="4">
        <f t="shared" si="19"/>
        <v>40.340000000000003</v>
      </c>
      <c r="F324" s="4" t="str">
        <f>IF(AND(E324&lt;&gt;E323,E324&gt;$B$32,SUM($F$35:F323)=0),A323,"")</f>
        <v/>
      </c>
    </row>
    <row r="325" spans="1:6">
      <c r="A325" s="4">
        <f t="shared" si="16"/>
        <v>10046</v>
      </c>
      <c r="C325" s="155">
        <f t="shared" si="17"/>
        <v>46.16</v>
      </c>
      <c r="D325" s="4">
        <f t="shared" si="18"/>
        <v>3.85</v>
      </c>
      <c r="E325" s="4">
        <f t="shared" si="19"/>
        <v>40.35</v>
      </c>
      <c r="F325" s="4" t="str">
        <f>IF(AND(E325&lt;&gt;E324,E325&gt;$B$32,SUM($F$35:F324)=0),A324,"")</f>
        <v/>
      </c>
    </row>
    <row r="326" spans="1:6">
      <c r="A326" s="4">
        <f t="shared" si="16"/>
        <v>10047</v>
      </c>
      <c r="C326" s="155">
        <f t="shared" si="17"/>
        <v>46.16</v>
      </c>
      <c r="D326" s="4">
        <f t="shared" si="18"/>
        <v>3.85</v>
      </c>
      <c r="E326" s="4">
        <f t="shared" si="19"/>
        <v>40.35</v>
      </c>
      <c r="F326" s="4" t="str">
        <f>IF(AND(E326&lt;&gt;E325,E326&gt;$B$32,SUM($F$35:F325)=0),A325,"")</f>
        <v/>
      </c>
    </row>
    <row r="327" spans="1:6">
      <c r="A327" s="4">
        <f t="shared" si="16"/>
        <v>10048</v>
      </c>
      <c r="C327" s="155">
        <f t="shared" si="17"/>
        <v>46.16</v>
      </c>
      <c r="D327" s="4">
        <f t="shared" si="18"/>
        <v>3.85</v>
      </c>
      <c r="E327" s="4">
        <f t="shared" si="19"/>
        <v>40.35</v>
      </c>
      <c r="F327" s="4" t="str">
        <f>IF(AND(E327&lt;&gt;E326,E327&gt;$B$32,SUM($F$35:F326)=0),A326,"")</f>
        <v/>
      </c>
    </row>
    <row r="328" spans="1:6">
      <c r="A328" s="4">
        <f t="shared" si="16"/>
        <v>10049</v>
      </c>
      <c r="C328" s="155">
        <f t="shared" si="17"/>
        <v>46.16</v>
      </c>
      <c r="D328" s="4">
        <f t="shared" si="18"/>
        <v>3.85</v>
      </c>
      <c r="E328" s="4">
        <f t="shared" si="19"/>
        <v>40.36</v>
      </c>
      <c r="F328" s="4" t="str">
        <f>IF(AND(E328&lt;&gt;E327,E328&gt;$B$32,SUM($F$35:F327)=0),A327,"")</f>
        <v/>
      </c>
    </row>
    <row r="329" spans="1:6">
      <c r="A329" s="4">
        <f t="shared" si="16"/>
        <v>10050</v>
      </c>
      <c r="C329" s="155">
        <f t="shared" si="17"/>
        <v>46.16</v>
      </c>
      <c r="D329" s="4">
        <f t="shared" si="18"/>
        <v>3.85</v>
      </c>
      <c r="E329" s="4">
        <f t="shared" si="19"/>
        <v>40.36</v>
      </c>
      <c r="F329" s="4" t="str">
        <f>IF(AND(E329&lt;&gt;E328,E329&gt;$B$32,SUM($F$35:F328)=0),A328,"")</f>
        <v/>
      </c>
    </row>
    <row r="330" spans="1:6">
      <c r="A330" s="4">
        <f t="shared" si="16"/>
        <v>10051</v>
      </c>
      <c r="C330" s="155">
        <f t="shared" si="17"/>
        <v>46.16</v>
      </c>
      <c r="D330" s="4">
        <f t="shared" si="18"/>
        <v>3.85</v>
      </c>
      <c r="E330" s="4">
        <f t="shared" si="19"/>
        <v>40.370000000000005</v>
      </c>
      <c r="F330" s="4" t="str">
        <f>IF(AND(E330&lt;&gt;E329,E330&gt;$B$32,SUM($F$35:F329)=0),A329,"")</f>
        <v/>
      </c>
    </row>
    <row r="331" spans="1:6">
      <c r="A331" s="4">
        <f t="shared" si="16"/>
        <v>10052</v>
      </c>
      <c r="C331" s="155">
        <f t="shared" si="17"/>
        <v>46.16</v>
      </c>
      <c r="D331" s="4">
        <f t="shared" si="18"/>
        <v>3.85</v>
      </c>
      <c r="E331" s="4">
        <f t="shared" si="19"/>
        <v>40.370000000000005</v>
      </c>
      <c r="F331" s="4" t="str">
        <f>IF(AND(E331&lt;&gt;E330,E331&gt;$B$32,SUM($F$35:F330)=0),A330,"")</f>
        <v/>
      </c>
    </row>
    <row r="332" spans="1:6">
      <c r="A332" s="4">
        <f t="shared" si="16"/>
        <v>10053</v>
      </c>
      <c r="C332" s="155">
        <f t="shared" si="17"/>
        <v>46.16</v>
      </c>
      <c r="D332" s="4">
        <f t="shared" si="18"/>
        <v>3.85</v>
      </c>
      <c r="E332" s="4">
        <f t="shared" si="19"/>
        <v>40.370000000000005</v>
      </c>
      <c r="F332" s="4" t="str">
        <f>IF(AND(E332&lt;&gt;E331,E332&gt;$B$32,SUM($F$35:F331)=0),A331,"")</f>
        <v/>
      </c>
    </row>
    <row r="333" spans="1:6">
      <c r="A333" s="4">
        <f t="shared" si="16"/>
        <v>10054</v>
      </c>
      <c r="C333" s="155">
        <f t="shared" si="17"/>
        <v>46.16</v>
      </c>
      <c r="D333" s="4">
        <f t="shared" si="18"/>
        <v>3.85</v>
      </c>
      <c r="E333" s="4">
        <f t="shared" si="19"/>
        <v>40.380000000000003</v>
      </c>
      <c r="F333" s="4" t="str">
        <f>IF(AND(E333&lt;&gt;E332,E333&gt;$B$32,SUM($F$35:F332)=0),A332,"")</f>
        <v/>
      </c>
    </row>
    <row r="334" spans="1:6">
      <c r="A334" s="4">
        <f t="shared" si="16"/>
        <v>10055</v>
      </c>
      <c r="C334" s="155">
        <f t="shared" si="17"/>
        <v>46.16</v>
      </c>
      <c r="D334" s="4">
        <f t="shared" si="18"/>
        <v>3.85</v>
      </c>
      <c r="E334" s="4">
        <f t="shared" si="19"/>
        <v>40.380000000000003</v>
      </c>
      <c r="F334" s="4" t="str">
        <f>IF(AND(E334&lt;&gt;E333,E334&gt;$B$32,SUM($F$35:F333)=0),A333,"")</f>
        <v/>
      </c>
    </row>
    <row r="335" spans="1:6">
      <c r="A335" s="4">
        <f t="shared" si="16"/>
        <v>10056</v>
      </c>
      <c r="C335" s="155">
        <f t="shared" si="17"/>
        <v>46.16</v>
      </c>
      <c r="D335" s="4">
        <f t="shared" si="18"/>
        <v>3.85</v>
      </c>
      <c r="E335" s="4">
        <f t="shared" si="19"/>
        <v>40.39</v>
      </c>
      <c r="F335" s="4" t="str">
        <f>IF(AND(E335&lt;&gt;E334,E335&gt;$B$32,SUM($F$35:F334)=0),A334,"")</f>
        <v/>
      </c>
    </row>
    <row r="336" spans="1:6">
      <c r="A336" s="4">
        <f t="shared" si="16"/>
        <v>10057</v>
      </c>
      <c r="C336" s="155">
        <f t="shared" si="17"/>
        <v>46.16</v>
      </c>
      <c r="D336" s="4">
        <f t="shared" si="18"/>
        <v>3.85</v>
      </c>
      <c r="E336" s="4">
        <f t="shared" si="19"/>
        <v>40.39</v>
      </c>
      <c r="F336" s="4" t="str">
        <f>IF(AND(E336&lt;&gt;E335,E336&gt;$B$32,SUM($F$35:F335)=0),A335,"")</f>
        <v/>
      </c>
    </row>
    <row r="337" spans="1:6">
      <c r="A337" s="4">
        <f t="shared" si="16"/>
        <v>10058</v>
      </c>
      <c r="C337" s="155">
        <f t="shared" si="17"/>
        <v>46.16</v>
      </c>
      <c r="D337" s="4">
        <f t="shared" si="18"/>
        <v>3.85</v>
      </c>
      <c r="E337" s="4">
        <f t="shared" si="19"/>
        <v>40.39</v>
      </c>
      <c r="F337" s="4" t="str">
        <f>IF(AND(E337&lt;&gt;E336,E337&gt;$B$32,SUM($F$35:F336)=0),A336,"")</f>
        <v/>
      </c>
    </row>
    <row r="338" spans="1:6">
      <c r="A338" s="4">
        <f t="shared" si="16"/>
        <v>10059</v>
      </c>
      <c r="C338" s="155">
        <f t="shared" si="17"/>
        <v>46.16</v>
      </c>
      <c r="D338" s="4">
        <f t="shared" si="18"/>
        <v>3.85</v>
      </c>
      <c r="E338" s="4">
        <f t="shared" si="19"/>
        <v>40.4</v>
      </c>
      <c r="F338" s="4" t="str">
        <f>IF(AND(E338&lt;&gt;E337,E338&gt;$B$32,SUM($F$35:F337)=0),A337,"")</f>
        <v/>
      </c>
    </row>
    <row r="339" spans="1:6">
      <c r="A339" s="4">
        <f t="shared" si="16"/>
        <v>10060</v>
      </c>
      <c r="C339" s="155">
        <f t="shared" si="17"/>
        <v>46.16</v>
      </c>
      <c r="D339" s="4">
        <f t="shared" si="18"/>
        <v>3.85</v>
      </c>
      <c r="E339" s="4">
        <f t="shared" si="19"/>
        <v>40.4</v>
      </c>
      <c r="F339" s="4" t="str">
        <f>IF(AND(E339&lt;&gt;E338,E339&gt;$B$32,SUM($F$35:F338)=0),A338,"")</f>
        <v/>
      </c>
    </row>
    <row r="340" spans="1:6">
      <c r="A340" s="4">
        <f t="shared" si="16"/>
        <v>10061</v>
      </c>
      <c r="C340" s="155">
        <f t="shared" si="17"/>
        <v>46.16</v>
      </c>
      <c r="D340" s="4">
        <f t="shared" si="18"/>
        <v>3.85</v>
      </c>
      <c r="E340" s="4">
        <f t="shared" si="19"/>
        <v>40.4</v>
      </c>
      <c r="F340" s="4" t="str">
        <f>IF(AND(E340&lt;&gt;E339,E340&gt;$B$32,SUM($F$35:F339)=0),A339,"")</f>
        <v/>
      </c>
    </row>
    <row r="341" spans="1:6">
      <c r="A341" s="4">
        <f t="shared" si="16"/>
        <v>10062</v>
      </c>
      <c r="C341" s="155">
        <f t="shared" si="17"/>
        <v>46.16</v>
      </c>
      <c r="D341" s="4">
        <f t="shared" si="18"/>
        <v>3.85</v>
      </c>
      <c r="E341" s="4">
        <f t="shared" si="19"/>
        <v>40.410000000000004</v>
      </c>
      <c r="F341" s="4" t="str">
        <f>IF(AND(E341&lt;&gt;E340,E341&gt;$B$32,SUM($F$35:F340)=0),A340,"")</f>
        <v/>
      </c>
    </row>
    <row r="342" spans="1:6">
      <c r="A342" s="4">
        <f t="shared" si="16"/>
        <v>10063</v>
      </c>
      <c r="C342" s="155">
        <f t="shared" si="17"/>
        <v>46.16</v>
      </c>
      <c r="D342" s="4">
        <f t="shared" si="18"/>
        <v>3.85</v>
      </c>
      <c r="E342" s="4">
        <f t="shared" si="19"/>
        <v>40.410000000000004</v>
      </c>
      <c r="F342" s="4" t="str">
        <f>IF(AND(E342&lt;&gt;E341,E342&gt;$B$32,SUM($F$35:F341)=0),A341,"")</f>
        <v/>
      </c>
    </row>
    <row r="343" spans="1:6">
      <c r="A343" s="4">
        <f t="shared" si="16"/>
        <v>10064</v>
      </c>
      <c r="C343" s="155">
        <f t="shared" si="17"/>
        <v>46.16</v>
      </c>
      <c r="D343" s="4">
        <f t="shared" si="18"/>
        <v>3.85</v>
      </c>
      <c r="E343" s="4">
        <f t="shared" si="19"/>
        <v>40.42</v>
      </c>
      <c r="F343" s="4" t="str">
        <f>IF(AND(E343&lt;&gt;E342,E343&gt;$B$32,SUM($F$35:F342)=0),A342,"")</f>
        <v/>
      </c>
    </row>
    <row r="344" spans="1:6">
      <c r="A344" s="4">
        <f t="shared" si="16"/>
        <v>10065</v>
      </c>
      <c r="C344" s="155">
        <f t="shared" si="17"/>
        <v>46.16</v>
      </c>
      <c r="D344" s="4">
        <f t="shared" si="18"/>
        <v>3.85</v>
      </c>
      <c r="E344" s="4">
        <f t="shared" si="19"/>
        <v>40.42</v>
      </c>
      <c r="F344" s="4" t="str">
        <f>IF(AND(E344&lt;&gt;E343,E344&gt;$B$32,SUM($F$35:F343)=0),A343,"")</f>
        <v/>
      </c>
    </row>
    <row r="345" spans="1:6">
      <c r="A345" s="4">
        <f t="shared" si="16"/>
        <v>10066</v>
      </c>
      <c r="C345" s="155">
        <f t="shared" si="17"/>
        <v>46.16</v>
      </c>
      <c r="D345" s="4">
        <f t="shared" si="18"/>
        <v>3.85</v>
      </c>
      <c r="E345" s="4">
        <f t="shared" si="19"/>
        <v>40.42</v>
      </c>
      <c r="F345" s="4" t="str">
        <f>IF(AND(E345&lt;&gt;E344,E345&gt;$B$32,SUM($F$35:F344)=0),A344,"")</f>
        <v/>
      </c>
    </row>
    <row r="346" spans="1:6">
      <c r="A346" s="4">
        <f t="shared" si="16"/>
        <v>10067</v>
      </c>
      <c r="C346" s="155">
        <f t="shared" si="17"/>
        <v>46.16</v>
      </c>
      <c r="D346" s="4">
        <f t="shared" si="18"/>
        <v>3.85</v>
      </c>
      <c r="E346" s="4">
        <f t="shared" si="19"/>
        <v>40.43</v>
      </c>
      <c r="F346" s="4" t="str">
        <f>IF(AND(E346&lt;&gt;E345,E346&gt;$B$32,SUM($F$35:F345)=0),A345,"")</f>
        <v/>
      </c>
    </row>
    <row r="347" spans="1:6">
      <c r="A347" s="4">
        <f t="shared" si="16"/>
        <v>10068</v>
      </c>
      <c r="C347" s="155">
        <f t="shared" si="17"/>
        <v>46.16</v>
      </c>
      <c r="D347" s="4">
        <f t="shared" si="18"/>
        <v>3.85</v>
      </c>
      <c r="E347" s="4">
        <f t="shared" si="19"/>
        <v>40.43</v>
      </c>
      <c r="F347" s="4" t="str">
        <f>IF(AND(E347&lt;&gt;E346,E347&gt;$B$32,SUM($F$35:F346)=0),A346,"")</f>
        <v/>
      </c>
    </row>
    <row r="348" spans="1:6">
      <c r="A348" s="4">
        <f t="shared" si="16"/>
        <v>10069</v>
      </c>
      <c r="C348" s="155">
        <f t="shared" si="17"/>
        <v>46.16</v>
      </c>
      <c r="D348" s="4">
        <f t="shared" si="18"/>
        <v>3.85</v>
      </c>
      <c r="E348" s="4">
        <f t="shared" si="19"/>
        <v>40.440000000000005</v>
      </c>
      <c r="F348" s="4" t="str">
        <f>IF(AND(E348&lt;&gt;E347,E348&gt;$B$32,SUM($F$35:F347)=0),A347,"")</f>
        <v/>
      </c>
    </row>
    <row r="349" spans="1:6">
      <c r="A349" s="4">
        <f t="shared" si="16"/>
        <v>10070</v>
      </c>
      <c r="C349" s="155">
        <f t="shared" si="17"/>
        <v>46.16</v>
      </c>
      <c r="D349" s="4">
        <f t="shared" si="18"/>
        <v>3.85</v>
      </c>
      <c r="E349" s="4">
        <f t="shared" si="19"/>
        <v>40.440000000000005</v>
      </c>
      <c r="F349" s="4" t="str">
        <f>IF(AND(E349&lt;&gt;E348,E349&gt;$B$32,SUM($F$35:F348)=0),A348,"")</f>
        <v/>
      </c>
    </row>
    <row r="350" spans="1:6">
      <c r="A350" s="4">
        <f t="shared" si="16"/>
        <v>10071</v>
      </c>
      <c r="C350" s="155">
        <f t="shared" si="17"/>
        <v>46.16</v>
      </c>
      <c r="D350" s="4">
        <f t="shared" si="18"/>
        <v>3.85</v>
      </c>
      <c r="E350" s="4">
        <f t="shared" si="19"/>
        <v>40.440000000000005</v>
      </c>
      <c r="F350" s="4" t="str">
        <f>IF(AND(E350&lt;&gt;E349,E350&gt;$B$32,SUM($F$35:F349)=0),A349,"")</f>
        <v/>
      </c>
    </row>
    <row r="351" spans="1:6">
      <c r="A351" s="4">
        <f t="shared" si="16"/>
        <v>10072</v>
      </c>
      <c r="C351" s="155">
        <f t="shared" si="17"/>
        <v>46.16</v>
      </c>
      <c r="D351" s="4">
        <f t="shared" si="18"/>
        <v>3.85</v>
      </c>
      <c r="E351" s="4">
        <f t="shared" si="19"/>
        <v>40.450000000000003</v>
      </c>
      <c r="F351" s="4" t="str">
        <f>IF(AND(E351&lt;&gt;E350,E351&gt;$B$32,SUM($F$35:F350)=0),A350,"")</f>
        <v/>
      </c>
    </row>
    <row r="352" spans="1:6">
      <c r="A352" s="4">
        <f t="shared" si="16"/>
        <v>10073</v>
      </c>
      <c r="C352" s="155">
        <f t="shared" si="17"/>
        <v>46.16</v>
      </c>
      <c r="D352" s="4">
        <f t="shared" si="18"/>
        <v>3.85</v>
      </c>
      <c r="E352" s="4">
        <f t="shared" si="19"/>
        <v>40.450000000000003</v>
      </c>
      <c r="F352" s="4" t="str">
        <f>IF(AND(E352&lt;&gt;E351,E352&gt;$B$32,SUM($F$35:F351)=0),A351,"")</f>
        <v/>
      </c>
    </row>
    <row r="353" spans="1:6">
      <c r="A353" s="4">
        <f t="shared" si="16"/>
        <v>10074</v>
      </c>
      <c r="C353" s="155">
        <f t="shared" si="17"/>
        <v>46.16</v>
      </c>
      <c r="D353" s="4">
        <f t="shared" si="18"/>
        <v>3.85</v>
      </c>
      <c r="E353" s="4">
        <f t="shared" si="19"/>
        <v>40.450000000000003</v>
      </c>
      <c r="F353" s="4" t="str">
        <f>IF(AND(E353&lt;&gt;E352,E353&gt;$B$32,SUM($F$35:F352)=0),A352,"")</f>
        <v/>
      </c>
    </row>
    <row r="354" spans="1:6">
      <c r="A354" s="4">
        <f t="shared" si="16"/>
        <v>10075</v>
      </c>
      <c r="C354" s="155">
        <f t="shared" si="17"/>
        <v>46.16</v>
      </c>
      <c r="D354" s="4">
        <f t="shared" si="18"/>
        <v>3.85</v>
      </c>
      <c r="E354" s="4">
        <f t="shared" si="19"/>
        <v>40.46</v>
      </c>
      <c r="F354" s="4" t="str">
        <f>IF(AND(E354&lt;&gt;E353,E354&gt;$B$32,SUM($F$35:F353)=0),A353,"")</f>
        <v/>
      </c>
    </row>
    <row r="355" spans="1:6">
      <c r="A355" s="4">
        <f t="shared" si="16"/>
        <v>10076</v>
      </c>
      <c r="C355" s="155">
        <f t="shared" si="17"/>
        <v>46.16</v>
      </c>
      <c r="D355" s="4">
        <f t="shared" si="18"/>
        <v>3.85</v>
      </c>
      <c r="E355" s="4">
        <f t="shared" si="19"/>
        <v>40.46</v>
      </c>
      <c r="F355" s="4" t="str">
        <f>IF(AND(E355&lt;&gt;E354,E355&gt;$B$32,SUM($F$35:F354)=0),A354,"")</f>
        <v/>
      </c>
    </row>
    <row r="356" spans="1:6">
      <c r="A356" s="4">
        <f t="shared" si="16"/>
        <v>10077</v>
      </c>
      <c r="C356" s="155">
        <f t="shared" si="17"/>
        <v>46.16</v>
      </c>
      <c r="D356" s="4">
        <f t="shared" si="18"/>
        <v>3.85</v>
      </c>
      <c r="E356" s="4">
        <f t="shared" si="19"/>
        <v>40.47</v>
      </c>
      <c r="F356" s="4" t="str">
        <f>IF(AND(E356&lt;&gt;E355,E356&gt;$B$32,SUM($F$35:F355)=0),A355,"")</f>
        <v/>
      </c>
    </row>
    <row r="357" spans="1:6">
      <c r="A357" s="4">
        <f t="shared" ref="A357:A420" si="20">A356+1</f>
        <v>10078</v>
      </c>
      <c r="C357" s="155">
        <f t="shared" ref="C357:C420" si="21">$A$12</f>
        <v>46.16</v>
      </c>
      <c r="D357" s="4">
        <f t="shared" ref="D357:D420" si="22">ROUND(C357*(1/12),2)</f>
        <v>3.85</v>
      </c>
      <c r="E357" s="4">
        <f t="shared" ref="E357:E420" si="23">ROUND((A357/1000)*D357,2)+1.67</f>
        <v>40.47</v>
      </c>
      <c r="F357" s="4" t="str">
        <f>IF(AND(E357&lt;&gt;E356,E357&gt;$B$32,SUM($F$35:F356)=0),A356,"")</f>
        <v/>
      </c>
    </row>
    <row r="358" spans="1:6">
      <c r="A358" s="4">
        <f t="shared" si="20"/>
        <v>10079</v>
      </c>
      <c r="C358" s="155">
        <f t="shared" si="21"/>
        <v>46.16</v>
      </c>
      <c r="D358" s="4">
        <f t="shared" si="22"/>
        <v>3.85</v>
      </c>
      <c r="E358" s="4">
        <f t="shared" si="23"/>
        <v>40.47</v>
      </c>
      <c r="F358" s="4" t="str">
        <f>IF(AND(E358&lt;&gt;E357,E358&gt;$B$32,SUM($F$35:F357)=0),A357,"")</f>
        <v/>
      </c>
    </row>
    <row r="359" spans="1:6">
      <c r="A359" s="4">
        <f t="shared" si="20"/>
        <v>10080</v>
      </c>
      <c r="C359" s="155">
        <f t="shared" si="21"/>
        <v>46.16</v>
      </c>
      <c r="D359" s="4">
        <f t="shared" si="22"/>
        <v>3.85</v>
      </c>
      <c r="E359" s="4">
        <f t="shared" si="23"/>
        <v>40.480000000000004</v>
      </c>
      <c r="F359" s="4" t="str">
        <f>IF(AND(E359&lt;&gt;E358,E359&gt;$B$32,SUM($F$35:F358)=0),A358,"")</f>
        <v/>
      </c>
    </row>
    <row r="360" spans="1:6">
      <c r="A360" s="4">
        <f t="shared" si="20"/>
        <v>10081</v>
      </c>
      <c r="C360" s="155">
        <f t="shared" si="21"/>
        <v>46.16</v>
      </c>
      <c r="D360" s="4">
        <f t="shared" si="22"/>
        <v>3.85</v>
      </c>
      <c r="E360" s="4">
        <f t="shared" si="23"/>
        <v>40.480000000000004</v>
      </c>
      <c r="F360" s="4" t="str">
        <f>IF(AND(E360&lt;&gt;E359,E360&gt;$B$32,SUM($F$35:F359)=0),A359,"")</f>
        <v/>
      </c>
    </row>
    <row r="361" spans="1:6">
      <c r="A361" s="4">
        <f t="shared" si="20"/>
        <v>10082</v>
      </c>
      <c r="C361" s="155">
        <f t="shared" si="21"/>
        <v>46.16</v>
      </c>
      <c r="D361" s="4">
        <f t="shared" si="22"/>
        <v>3.85</v>
      </c>
      <c r="E361" s="4">
        <f t="shared" si="23"/>
        <v>40.49</v>
      </c>
      <c r="F361" s="4" t="str">
        <f>IF(AND(E361&lt;&gt;E360,E361&gt;$B$32,SUM($F$35:F360)=0),A360,"")</f>
        <v/>
      </c>
    </row>
    <row r="362" spans="1:6">
      <c r="A362" s="4">
        <f t="shared" si="20"/>
        <v>10083</v>
      </c>
      <c r="C362" s="155">
        <f t="shared" si="21"/>
        <v>46.16</v>
      </c>
      <c r="D362" s="4">
        <f t="shared" si="22"/>
        <v>3.85</v>
      </c>
      <c r="E362" s="4">
        <f t="shared" si="23"/>
        <v>40.49</v>
      </c>
      <c r="F362" s="4" t="str">
        <f>IF(AND(E362&lt;&gt;E361,E362&gt;$B$32,SUM($F$35:F361)=0),A361,"")</f>
        <v/>
      </c>
    </row>
    <row r="363" spans="1:6">
      <c r="A363" s="4">
        <f t="shared" si="20"/>
        <v>10084</v>
      </c>
      <c r="C363" s="155">
        <f t="shared" si="21"/>
        <v>46.16</v>
      </c>
      <c r="D363" s="4">
        <f t="shared" si="22"/>
        <v>3.85</v>
      </c>
      <c r="E363" s="4">
        <f t="shared" si="23"/>
        <v>40.49</v>
      </c>
      <c r="F363" s="4" t="str">
        <f>IF(AND(E363&lt;&gt;E362,E363&gt;$B$32,SUM($F$35:F362)=0),A362,"")</f>
        <v/>
      </c>
    </row>
    <row r="364" spans="1:6">
      <c r="A364" s="4">
        <f t="shared" si="20"/>
        <v>10085</v>
      </c>
      <c r="C364" s="155">
        <f t="shared" si="21"/>
        <v>46.16</v>
      </c>
      <c r="D364" s="4">
        <f t="shared" si="22"/>
        <v>3.85</v>
      </c>
      <c r="E364" s="4">
        <f t="shared" si="23"/>
        <v>40.5</v>
      </c>
      <c r="F364" s="4" t="str">
        <f>IF(AND(E364&lt;&gt;E363,E364&gt;$B$32,SUM($F$35:F363)=0),A363,"")</f>
        <v/>
      </c>
    </row>
    <row r="365" spans="1:6">
      <c r="A365" s="4">
        <f t="shared" si="20"/>
        <v>10086</v>
      </c>
      <c r="C365" s="155">
        <f t="shared" si="21"/>
        <v>46.16</v>
      </c>
      <c r="D365" s="4">
        <f t="shared" si="22"/>
        <v>3.85</v>
      </c>
      <c r="E365" s="4">
        <f t="shared" si="23"/>
        <v>40.5</v>
      </c>
      <c r="F365" s="4" t="str">
        <f>IF(AND(E365&lt;&gt;E364,E365&gt;$B$32,SUM($F$35:F364)=0),A364,"")</f>
        <v/>
      </c>
    </row>
    <row r="366" spans="1:6">
      <c r="A366" s="4">
        <f t="shared" si="20"/>
        <v>10087</v>
      </c>
      <c r="C366" s="155">
        <f t="shared" si="21"/>
        <v>46.16</v>
      </c>
      <c r="D366" s="4">
        <f t="shared" si="22"/>
        <v>3.85</v>
      </c>
      <c r="E366" s="4">
        <f t="shared" si="23"/>
        <v>40.5</v>
      </c>
      <c r="F366" s="4" t="str">
        <f>IF(AND(E366&lt;&gt;E365,E366&gt;$B$32,SUM($F$35:F365)=0),A365,"")</f>
        <v/>
      </c>
    </row>
    <row r="367" spans="1:6">
      <c r="A367" s="4">
        <f t="shared" si="20"/>
        <v>10088</v>
      </c>
      <c r="C367" s="155">
        <f t="shared" si="21"/>
        <v>46.16</v>
      </c>
      <c r="D367" s="4">
        <f t="shared" si="22"/>
        <v>3.85</v>
      </c>
      <c r="E367" s="4">
        <f t="shared" si="23"/>
        <v>40.510000000000005</v>
      </c>
      <c r="F367" s="4" t="str">
        <f>IF(AND(E367&lt;&gt;E366,E367&gt;$B$32,SUM($F$35:F366)=0),A366,"")</f>
        <v/>
      </c>
    </row>
    <row r="368" spans="1:6">
      <c r="A368" s="4">
        <f t="shared" si="20"/>
        <v>10089</v>
      </c>
      <c r="C368" s="155">
        <f t="shared" si="21"/>
        <v>46.16</v>
      </c>
      <c r="D368" s="4">
        <f t="shared" si="22"/>
        <v>3.85</v>
      </c>
      <c r="E368" s="4">
        <f t="shared" si="23"/>
        <v>40.510000000000005</v>
      </c>
      <c r="F368" s="4" t="str">
        <f>IF(AND(E368&lt;&gt;E367,E368&gt;$B$32,SUM($F$35:F367)=0),A367,"")</f>
        <v/>
      </c>
    </row>
    <row r="369" spans="1:6">
      <c r="A369" s="4">
        <f t="shared" si="20"/>
        <v>10090</v>
      </c>
      <c r="C369" s="155">
        <f t="shared" si="21"/>
        <v>46.16</v>
      </c>
      <c r="D369" s="4">
        <f t="shared" si="22"/>
        <v>3.85</v>
      </c>
      <c r="E369" s="4">
        <f t="shared" si="23"/>
        <v>40.520000000000003</v>
      </c>
      <c r="F369" s="4" t="str">
        <f>IF(AND(E369&lt;&gt;E368,E369&gt;$B$32,SUM($F$35:F368)=0),A368,"")</f>
        <v/>
      </c>
    </row>
    <row r="370" spans="1:6">
      <c r="A370" s="4">
        <f t="shared" si="20"/>
        <v>10091</v>
      </c>
      <c r="C370" s="155">
        <f t="shared" si="21"/>
        <v>46.16</v>
      </c>
      <c r="D370" s="4">
        <f t="shared" si="22"/>
        <v>3.85</v>
      </c>
      <c r="E370" s="4">
        <f t="shared" si="23"/>
        <v>40.520000000000003</v>
      </c>
      <c r="F370" s="4" t="str">
        <f>IF(AND(E370&lt;&gt;E369,E370&gt;$B$32,SUM($F$35:F369)=0),A369,"")</f>
        <v/>
      </c>
    </row>
    <row r="371" spans="1:6">
      <c r="A371" s="4">
        <f t="shared" si="20"/>
        <v>10092</v>
      </c>
      <c r="C371" s="155">
        <f t="shared" si="21"/>
        <v>46.16</v>
      </c>
      <c r="D371" s="4">
        <f t="shared" si="22"/>
        <v>3.85</v>
      </c>
      <c r="E371" s="4">
        <f t="shared" si="23"/>
        <v>40.520000000000003</v>
      </c>
      <c r="F371" s="4" t="str">
        <f>IF(AND(E371&lt;&gt;E370,E371&gt;$B$32,SUM($F$35:F370)=0),A370,"")</f>
        <v/>
      </c>
    </row>
    <row r="372" spans="1:6">
      <c r="A372" s="4">
        <f t="shared" si="20"/>
        <v>10093</v>
      </c>
      <c r="C372" s="155">
        <f t="shared" si="21"/>
        <v>46.16</v>
      </c>
      <c r="D372" s="4">
        <f t="shared" si="22"/>
        <v>3.85</v>
      </c>
      <c r="E372" s="4">
        <f t="shared" si="23"/>
        <v>40.53</v>
      </c>
      <c r="F372" s="4" t="str">
        <f>IF(AND(E372&lt;&gt;E371,E372&gt;$B$32,SUM($F$35:F371)=0),A371,"")</f>
        <v/>
      </c>
    </row>
    <row r="373" spans="1:6">
      <c r="A373" s="4">
        <f t="shared" si="20"/>
        <v>10094</v>
      </c>
      <c r="C373" s="155">
        <f t="shared" si="21"/>
        <v>46.16</v>
      </c>
      <c r="D373" s="4">
        <f t="shared" si="22"/>
        <v>3.85</v>
      </c>
      <c r="E373" s="4">
        <f t="shared" si="23"/>
        <v>40.53</v>
      </c>
      <c r="F373" s="4" t="str">
        <f>IF(AND(E373&lt;&gt;E372,E373&gt;$B$32,SUM($F$35:F372)=0),A372,"")</f>
        <v/>
      </c>
    </row>
    <row r="374" spans="1:6">
      <c r="A374" s="4">
        <f t="shared" si="20"/>
        <v>10095</v>
      </c>
      <c r="C374" s="155">
        <f t="shared" si="21"/>
        <v>46.16</v>
      </c>
      <c r="D374" s="4">
        <f t="shared" si="22"/>
        <v>3.85</v>
      </c>
      <c r="E374" s="4">
        <f t="shared" si="23"/>
        <v>40.54</v>
      </c>
      <c r="F374" s="4" t="str">
        <f>IF(AND(E374&lt;&gt;E373,E374&gt;$B$32,SUM($F$35:F373)=0),A373,"")</f>
        <v/>
      </c>
    </row>
    <row r="375" spans="1:6">
      <c r="A375" s="4">
        <f t="shared" si="20"/>
        <v>10096</v>
      </c>
      <c r="C375" s="155">
        <f t="shared" si="21"/>
        <v>46.16</v>
      </c>
      <c r="D375" s="4">
        <f t="shared" si="22"/>
        <v>3.85</v>
      </c>
      <c r="E375" s="4">
        <f t="shared" si="23"/>
        <v>40.54</v>
      </c>
      <c r="F375" s="4" t="str">
        <f>IF(AND(E375&lt;&gt;E374,E375&gt;$B$32,SUM($F$35:F374)=0),A374,"")</f>
        <v/>
      </c>
    </row>
    <row r="376" spans="1:6">
      <c r="A376" s="4">
        <f t="shared" si="20"/>
        <v>10097</v>
      </c>
      <c r="C376" s="155">
        <f t="shared" si="21"/>
        <v>46.16</v>
      </c>
      <c r="D376" s="4">
        <f t="shared" si="22"/>
        <v>3.85</v>
      </c>
      <c r="E376" s="4">
        <f t="shared" si="23"/>
        <v>40.54</v>
      </c>
      <c r="F376" s="4" t="str">
        <f>IF(AND(E376&lt;&gt;E375,E376&gt;$B$32,SUM($F$35:F375)=0),A375,"")</f>
        <v/>
      </c>
    </row>
    <row r="377" spans="1:6">
      <c r="A377" s="4">
        <f t="shared" si="20"/>
        <v>10098</v>
      </c>
      <c r="C377" s="155">
        <f t="shared" si="21"/>
        <v>46.16</v>
      </c>
      <c r="D377" s="4">
        <f t="shared" si="22"/>
        <v>3.85</v>
      </c>
      <c r="E377" s="4">
        <f t="shared" si="23"/>
        <v>40.550000000000004</v>
      </c>
      <c r="F377" s="4" t="str">
        <f>IF(AND(E377&lt;&gt;E376,E377&gt;$B$32,SUM($F$35:F376)=0),A376,"")</f>
        <v/>
      </c>
    </row>
    <row r="378" spans="1:6">
      <c r="A378" s="4">
        <f t="shared" si="20"/>
        <v>10099</v>
      </c>
      <c r="C378" s="155">
        <f t="shared" si="21"/>
        <v>46.16</v>
      </c>
      <c r="D378" s="4">
        <f t="shared" si="22"/>
        <v>3.85</v>
      </c>
      <c r="E378" s="4">
        <f t="shared" si="23"/>
        <v>40.550000000000004</v>
      </c>
      <c r="F378" s="4" t="str">
        <f>IF(AND(E378&lt;&gt;E377,E378&gt;$B$32,SUM($F$35:F377)=0),A377,"")</f>
        <v/>
      </c>
    </row>
    <row r="379" spans="1:6">
      <c r="A379" s="4">
        <f t="shared" si="20"/>
        <v>10100</v>
      </c>
      <c r="C379" s="155">
        <f t="shared" si="21"/>
        <v>46.16</v>
      </c>
      <c r="D379" s="4">
        <f t="shared" si="22"/>
        <v>3.85</v>
      </c>
      <c r="E379" s="4">
        <f t="shared" si="23"/>
        <v>40.56</v>
      </c>
      <c r="F379" s="4" t="str">
        <f>IF(AND(E379&lt;&gt;E378,E379&gt;$B$32,SUM($F$35:F378)=0),A378,"")</f>
        <v/>
      </c>
    </row>
    <row r="380" spans="1:6">
      <c r="A380" s="4">
        <f t="shared" si="20"/>
        <v>10101</v>
      </c>
      <c r="C380" s="155">
        <f t="shared" si="21"/>
        <v>46.16</v>
      </c>
      <c r="D380" s="4">
        <f t="shared" si="22"/>
        <v>3.85</v>
      </c>
      <c r="E380" s="4">
        <f t="shared" si="23"/>
        <v>40.56</v>
      </c>
      <c r="F380" s="4" t="str">
        <f>IF(AND(E380&lt;&gt;E379,E380&gt;$B$32,SUM($F$35:F379)=0),A379,"")</f>
        <v/>
      </c>
    </row>
    <row r="381" spans="1:6">
      <c r="A381" s="4">
        <f t="shared" si="20"/>
        <v>10102</v>
      </c>
      <c r="C381" s="155">
        <f t="shared" si="21"/>
        <v>46.16</v>
      </c>
      <c r="D381" s="4">
        <f t="shared" si="22"/>
        <v>3.85</v>
      </c>
      <c r="E381" s="4">
        <f t="shared" si="23"/>
        <v>40.56</v>
      </c>
      <c r="F381" s="4" t="str">
        <f>IF(AND(E381&lt;&gt;E380,E381&gt;$B$32,SUM($F$35:F380)=0),A380,"")</f>
        <v/>
      </c>
    </row>
    <row r="382" spans="1:6">
      <c r="A382" s="4">
        <f t="shared" si="20"/>
        <v>10103</v>
      </c>
      <c r="C382" s="155">
        <f t="shared" si="21"/>
        <v>46.16</v>
      </c>
      <c r="D382" s="4">
        <f t="shared" si="22"/>
        <v>3.85</v>
      </c>
      <c r="E382" s="4">
        <f t="shared" si="23"/>
        <v>40.57</v>
      </c>
      <c r="F382" s="4" t="str">
        <f>IF(AND(E382&lt;&gt;E381,E382&gt;$B$32,SUM($F$35:F381)=0),A381,"")</f>
        <v/>
      </c>
    </row>
    <row r="383" spans="1:6">
      <c r="A383" s="4">
        <f t="shared" si="20"/>
        <v>10104</v>
      </c>
      <c r="C383" s="155">
        <f t="shared" si="21"/>
        <v>46.16</v>
      </c>
      <c r="D383" s="4">
        <f t="shared" si="22"/>
        <v>3.85</v>
      </c>
      <c r="E383" s="4">
        <f t="shared" si="23"/>
        <v>40.57</v>
      </c>
      <c r="F383" s="4" t="str">
        <f>IF(AND(E383&lt;&gt;E382,E383&gt;$B$32,SUM($F$35:F382)=0),A382,"")</f>
        <v/>
      </c>
    </row>
    <row r="384" spans="1:6">
      <c r="A384" s="4">
        <f t="shared" si="20"/>
        <v>10105</v>
      </c>
      <c r="C384" s="155">
        <f t="shared" si="21"/>
        <v>46.16</v>
      </c>
      <c r="D384" s="4">
        <f t="shared" si="22"/>
        <v>3.85</v>
      </c>
      <c r="E384" s="4">
        <f t="shared" si="23"/>
        <v>40.57</v>
      </c>
      <c r="F384" s="4" t="str">
        <f>IF(AND(E384&lt;&gt;E383,E384&gt;$B$32,SUM($F$35:F383)=0),A383,"")</f>
        <v/>
      </c>
    </row>
    <row r="385" spans="1:6">
      <c r="A385" s="4">
        <f t="shared" si="20"/>
        <v>10106</v>
      </c>
      <c r="C385" s="155">
        <f t="shared" si="21"/>
        <v>46.16</v>
      </c>
      <c r="D385" s="4">
        <f t="shared" si="22"/>
        <v>3.85</v>
      </c>
      <c r="E385" s="4">
        <f t="shared" si="23"/>
        <v>40.58</v>
      </c>
      <c r="F385" s="4" t="str">
        <f>IF(AND(E385&lt;&gt;E384,E385&gt;$B$32,SUM($F$35:F384)=0),A384,"")</f>
        <v/>
      </c>
    </row>
    <row r="386" spans="1:6">
      <c r="A386" s="4">
        <f t="shared" si="20"/>
        <v>10107</v>
      </c>
      <c r="C386" s="155">
        <f t="shared" si="21"/>
        <v>46.16</v>
      </c>
      <c r="D386" s="4">
        <f t="shared" si="22"/>
        <v>3.85</v>
      </c>
      <c r="E386" s="4">
        <f t="shared" si="23"/>
        <v>40.58</v>
      </c>
      <c r="F386" s="4" t="str">
        <f>IF(AND(E386&lt;&gt;E385,E386&gt;$B$32,SUM($F$35:F385)=0),A385,"")</f>
        <v/>
      </c>
    </row>
    <row r="387" spans="1:6">
      <c r="A387" s="4">
        <f t="shared" si="20"/>
        <v>10108</v>
      </c>
      <c r="C387" s="155">
        <f t="shared" si="21"/>
        <v>46.16</v>
      </c>
      <c r="D387" s="4">
        <f t="shared" si="22"/>
        <v>3.85</v>
      </c>
      <c r="E387" s="4">
        <f t="shared" si="23"/>
        <v>40.590000000000003</v>
      </c>
      <c r="F387" s="4" t="str">
        <f>IF(AND(E387&lt;&gt;E386,E387&gt;$B$32,SUM($F$35:F386)=0),A386,"")</f>
        <v/>
      </c>
    </row>
    <row r="388" spans="1:6">
      <c r="A388" s="4">
        <f t="shared" si="20"/>
        <v>10109</v>
      </c>
      <c r="C388" s="155">
        <f t="shared" si="21"/>
        <v>46.16</v>
      </c>
      <c r="D388" s="4">
        <f t="shared" si="22"/>
        <v>3.85</v>
      </c>
      <c r="E388" s="4">
        <f t="shared" si="23"/>
        <v>40.590000000000003</v>
      </c>
      <c r="F388" s="4" t="str">
        <f>IF(AND(E388&lt;&gt;E387,E388&gt;$B$32,SUM($F$35:F387)=0),A387,"")</f>
        <v/>
      </c>
    </row>
    <row r="389" spans="1:6">
      <c r="A389" s="4">
        <f t="shared" si="20"/>
        <v>10110</v>
      </c>
      <c r="C389" s="155">
        <f t="shared" si="21"/>
        <v>46.16</v>
      </c>
      <c r="D389" s="4">
        <f t="shared" si="22"/>
        <v>3.85</v>
      </c>
      <c r="E389" s="4">
        <f t="shared" si="23"/>
        <v>40.590000000000003</v>
      </c>
      <c r="F389" s="4" t="str">
        <f>IF(AND(E389&lt;&gt;E388,E389&gt;$B$32,SUM($F$35:F388)=0),A388,"")</f>
        <v/>
      </c>
    </row>
    <row r="390" spans="1:6">
      <c r="A390" s="4">
        <f t="shared" si="20"/>
        <v>10111</v>
      </c>
      <c r="C390" s="155">
        <f t="shared" si="21"/>
        <v>46.16</v>
      </c>
      <c r="D390" s="4">
        <f t="shared" si="22"/>
        <v>3.85</v>
      </c>
      <c r="E390" s="4">
        <f t="shared" si="23"/>
        <v>40.6</v>
      </c>
      <c r="F390" s="4" t="str">
        <f>IF(AND(E390&lt;&gt;E389,E390&gt;$B$32,SUM($F$35:F389)=0),A389,"")</f>
        <v/>
      </c>
    </row>
    <row r="391" spans="1:6">
      <c r="A391" s="4">
        <f t="shared" si="20"/>
        <v>10112</v>
      </c>
      <c r="C391" s="155">
        <f t="shared" si="21"/>
        <v>46.16</v>
      </c>
      <c r="D391" s="4">
        <f t="shared" si="22"/>
        <v>3.85</v>
      </c>
      <c r="E391" s="4">
        <f t="shared" si="23"/>
        <v>40.6</v>
      </c>
      <c r="F391" s="4" t="str">
        <f>IF(AND(E391&lt;&gt;E390,E391&gt;$B$32,SUM($F$35:F390)=0),A390,"")</f>
        <v/>
      </c>
    </row>
    <row r="392" spans="1:6">
      <c r="A392" s="4">
        <f t="shared" si="20"/>
        <v>10113</v>
      </c>
      <c r="C392" s="155">
        <f t="shared" si="21"/>
        <v>46.16</v>
      </c>
      <c r="D392" s="4">
        <f t="shared" si="22"/>
        <v>3.85</v>
      </c>
      <c r="E392" s="4">
        <f t="shared" si="23"/>
        <v>40.61</v>
      </c>
      <c r="F392" s="4" t="str">
        <f>IF(AND(E392&lt;&gt;E391,E392&gt;$B$32,SUM($F$35:F391)=0),A391,"")</f>
        <v/>
      </c>
    </row>
    <row r="393" spans="1:6">
      <c r="A393" s="4">
        <f t="shared" si="20"/>
        <v>10114</v>
      </c>
      <c r="C393" s="155">
        <f t="shared" si="21"/>
        <v>46.16</v>
      </c>
      <c r="D393" s="4">
        <f t="shared" si="22"/>
        <v>3.85</v>
      </c>
      <c r="E393" s="4">
        <f t="shared" si="23"/>
        <v>40.61</v>
      </c>
      <c r="F393" s="4" t="str">
        <f>IF(AND(E393&lt;&gt;E392,E393&gt;$B$32,SUM($F$35:F392)=0),A392,"")</f>
        <v/>
      </c>
    </row>
    <row r="394" spans="1:6">
      <c r="A394" s="4">
        <f t="shared" si="20"/>
        <v>10115</v>
      </c>
      <c r="C394" s="155">
        <f t="shared" si="21"/>
        <v>46.16</v>
      </c>
      <c r="D394" s="4">
        <f t="shared" si="22"/>
        <v>3.85</v>
      </c>
      <c r="E394" s="4">
        <f t="shared" si="23"/>
        <v>40.61</v>
      </c>
      <c r="F394" s="4" t="str">
        <f>IF(AND(E394&lt;&gt;E393,E394&gt;$B$32,SUM($F$35:F393)=0),A393,"")</f>
        <v/>
      </c>
    </row>
    <row r="395" spans="1:6">
      <c r="A395" s="4">
        <f t="shared" si="20"/>
        <v>10116</v>
      </c>
      <c r="C395" s="155">
        <f t="shared" si="21"/>
        <v>46.16</v>
      </c>
      <c r="D395" s="4">
        <f t="shared" si="22"/>
        <v>3.85</v>
      </c>
      <c r="E395" s="4">
        <f t="shared" si="23"/>
        <v>40.620000000000005</v>
      </c>
      <c r="F395" s="4" t="str">
        <f>IF(AND(E395&lt;&gt;E394,E395&gt;$B$32,SUM($F$35:F394)=0),A394,"")</f>
        <v/>
      </c>
    </row>
    <row r="396" spans="1:6">
      <c r="A396" s="4">
        <f t="shared" si="20"/>
        <v>10117</v>
      </c>
      <c r="C396" s="155">
        <f t="shared" si="21"/>
        <v>46.16</v>
      </c>
      <c r="D396" s="4">
        <f t="shared" si="22"/>
        <v>3.85</v>
      </c>
      <c r="E396" s="4">
        <f t="shared" si="23"/>
        <v>40.620000000000005</v>
      </c>
      <c r="F396" s="4" t="str">
        <f>IF(AND(E396&lt;&gt;E395,E396&gt;$B$32,SUM($F$35:F395)=0),A395,"")</f>
        <v/>
      </c>
    </row>
    <row r="397" spans="1:6">
      <c r="A397" s="4">
        <f t="shared" si="20"/>
        <v>10118</v>
      </c>
      <c r="C397" s="155">
        <f t="shared" si="21"/>
        <v>46.16</v>
      </c>
      <c r="D397" s="4">
        <f t="shared" si="22"/>
        <v>3.85</v>
      </c>
      <c r="E397" s="4">
        <f t="shared" si="23"/>
        <v>40.620000000000005</v>
      </c>
      <c r="F397" s="4" t="str">
        <f>IF(AND(E397&lt;&gt;E396,E397&gt;$B$32,SUM($F$35:F396)=0),A396,"")</f>
        <v/>
      </c>
    </row>
    <row r="398" spans="1:6">
      <c r="A398" s="4">
        <f t="shared" si="20"/>
        <v>10119</v>
      </c>
      <c r="C398" s="155">
        <f t="shared" si="21"/>
        <v>46.16</v>
      </c>
      <c r="D398" s="4">
        <f t="shared" si="22"/>
        <v>3.85</v>
      </c>
      <c r="E398" s="4">
        <f t="shared" si="23"/>
        <v>40.630000000000003</v>
      </c>
      <c r="F398" s="4" t="str">
        <f>IF(AND(E398&lt;&gt;E397,E398&gt;$B$32,SUM($F$35:F397)=0),A397,"")</f>
        <v/>
      </c>
    </row>
    <row r="399" spans="1:6">
      <c r="A399" s="4">
        <f t="shared" si="20"/>
        <v>10120</v>
      </c>
      <c r="C399" s="155">
        <f t="shared" si="21"/>
        <v>46.16</v>
      </c>
      <c r="D399" s="4">
        <f t="shared" si="22"/>
        <v>3.85</v>
      </c>
      <c r="E399" s="4">
        <f t="shared" si="23"/>
        <v>40.630000000000003</v>
      </c>
      <c r="F399" s="4" t="str">
        <f>IF(AND(E399&lt;&gt;E398,E399&gt;$B$32,SUM($F$35:F398)=0),A398,"")</f>
        <v/>
      </c>
    </row>
    <row r="400" spans="1:6">
      <c r="A400" s="4">
        <f t="shared" si="20"/>
        <v>10121</v>
      </c>
      <c r="C400" s="155">
        <f t="shared" si="21"/>
        <v>46.16</v>
      </c>
      <c r="D400" s="4">
        <f t="shared" si="22"/>
        <v>3.85</v>
      </c>
      <c r="E400" s="4">
        <f t="shared" si="23"/>
        <v>40.64</v>
      </c>
      <c r="F400" s="4" t="str">
        <f>IF(AND(E400&lt;&gt;E399,E400&gt;$B$32,SUM($F$35:F399)=0),A399,"")</f>
        <v/>
      </c>
    </row>
    <row r="401" spans="1:6">
      <c r="A401" s="4">
        <f t="shared" si="20"/>
        <v>10122</v>
      </c>
      <c r="C401" s="155">
        <f t="shared" si="21"/>
        <v>46.16</v>
      </c>
      <c r="D401" s="4">
        <f t="shared" si="22"/>
        <v>3.85</v>
      </c>
      <c r="E401" s="4">
        <f t="shared" si="23"/>
        <v>40.64</v>
      </c>
      <c r="F401" s="4" t="str">
        <f>IF(AND(E401&lt;&gt;E400,E401&gt;$B$32,SUM($F$35:F400)=0),A400,"")</f>
        <v/>
      </c>
    </row>
    <row r="402" spans="1:6">
      <c r="A402" s="4">
        <f t="shared" si="20"/>
        <v>10123</v>
      </c>
      <c r="C402" s="155">
        <f t="shared" si="21"/>
        <v>46.16</v>
      </c>
      <c r="D402" s="4">
        <f t="shared" si="22"/>
        <v>3.85</v>
      </c>
      <c r="E402" s="4">
        <f t="shared" si="23"/>
        <v>40.64</v>
      </c>
      <c r="F402" s="4" t="str">
        <f>IF(AND(E402&lt;&gt;E401,E402&gt;$B$32,SUM($F$35:F401)=0),A401,"")</f>
        <v/>
      </c>
    </row>
    <row r="403" spans="1:6">
      <c r="A403" s="4">
        <f t="shared" si="20"/>
        <v>10124</v>
      </c>
      <c r="C403" s="155">
        <f t="shared" si="21"/>
        <v>46.16</v>
      </c>
      <c r="D403" s="4">
        <f t="shared" si="22"/>
        <v>3.85</v>
      </c>
      <c r="E403" s="4">
        <f t="shared" si="23"/>
        <v>40.65</v>
      </c>
      <c r="F403" s="4" t="str">
        <f>IF(AND(E403&lt;&gt;E402,E403&gt;$B$32,SUM($F$35:F402)=0),A402,"")</f>
        <v/>
      </c>
    </row>
    <row r="404" spans="1:6">
      <c r="A404" s="4">
        <f t="shared" si="20"/>
        <v>10125</v>
      </c>
      <c r="C404" s="155">
        <f t="shared" si="21"/>
        <v>46.16</v>
      </c>
      <c r="D404" s="4">
        <f t="shared" si="22"/>
        <v>3.85</v>
      </c>
      <c r="E404" s="4">
        <f t="shared" si="23"/>
        <v>40.65</v>
      </c>
      <c r="F404" s="4" t="str">
        <f>IF(AND(E404&lt;&gt;E403,E404&gt;$B$32,SUM($F$35:F403)=0),A403,"")</f>
        <v/>
      </c>
    </row>
    <row r="405" spans="1:6">
      <c r="A405" s="4">
        <f t="shared" si="20"/>
        <v>10126</v>
      </c>
      <c r="C405" s="155">
        <f t="shared" si="21"/>
        <v>46.16</v>
      </c>
      <c r="D405" s="4">
        <f t="shared" si="22"/>
        <v>3.85</v>
      </c>
      <c r="E405" s="4">
        <f t="shared" si="23"/>
        <v>40.660000000000004</v>
      </c>
      <c r="F405" s="4" t="str">
        <f>IF(AND(E405&lt;&gt;E404,E405&gt;$B$32,SUM($F$35:F404)=0),A404,"")</f>
        <v/>
      </c>
    </row>
    <row r="406" spans="1:6">
      <c r="A406" s="4">
        <f t="shared" si="20"/>
        <v>10127</v>
      </c>
      <c r="C406" s="155">
        <f t="shared" si="21"/>
        <v>46.16</v>
      </c>
      <c r="D406" s="4">
        <f t="shared" si="22"/>
        <v>3.85</v>
      </c>
      <c r="E406" s="4">
        <f t="shared" si="23"/>
        <v>40.660000000000004</v>
      </c>
      <c r="F406" s="4" t="str">
        <f>IF(AND(E406&lt;&gt;E405,E406&gt;$B$32,SUM($F$35:F405)=0),A405,"")</f>
        <v/>
      </c>
    </row>
    <row r="407" spans="1:6">
      <c r="A407" s="4">
        <f t="shared" si="20"/>
        <v>10128</v>
      </c>
      <c r="C407" s="155">
        <f t="shared" si="21"/>
        <v>46.16</v>
      </c>
      <c r="D407" s="4">
        <f t="shared" si="22"/>
        <v>3.85</v>
      </c>
      <c r="E407" s="4">
        <f t="shared" si="23"/>
        <v>40.660000000000004</v>
      </c>
      <c r="F407" s="4" t="str">
        <f>IF(AND(E407&lt;&gt;E406,E407&gt;$B$32,SUM($F$35:F406)=0),A406,"")</f>
        <v/>
      </c>
    </row>
    <row r="408" spans="1:6">
      <c r="A408" s="4">
        <f t="shared" si="20"/>
        <v>10129</v>
      </c>
      <c r="C408" s="155">
        <f t="shared" si="21"/>
        <v>46.16</v>
      </c>
      <c r="D408" s="4">
        <f t="shared" si="22"/>
        <v>3.85</v>
      </c>
      <c r="E408" s="4">
        <f t="shared" si="23"/>
        <v>40.67</v>
      </c>
      <c r="F408" s="4" t="str">
        <f>IF(AND(E408&lt;&gt;E407,E408&gt;$B$32,SUM($F$35:F407)=0),A407,"")</f>
        <v/>
      </c>
    </row>
    <row r="409" spans="1:6">
      <c r="A409" s="4">
        <f t="shared" si="20"/>
        <v>10130</v>
      </c>
      <c r="C409" s="155">
        <f t="shared" si="21"/>
        <v>46.16</v>
      </c>
      <c r="D409" s="4">
        <f t="shared" si="22"/>
        <v>3.85</v>
      </c>
      <c r="E409" s="4">
        <f t="shared" si="23"/>
        <v>40.67</v>
      </c>
      <c r="F409" s="4" t="str">
        <f>IF(AND(E409&lt;&gt;E408,E409&gt;$B$32,SUM($F$35:F408)=0),A408,"")</f>
        <v/>
      </c>
    </row>
    <row r="410" spans="1:6">
      <c r="A410" s="4">
        <f t="shared" si="20"/>
        <v>10131</v>
      </c>
      <c r="C410" s="155">
        <f t="shared" si="21"/>
        <v>46.16</v>
      </c>
      <c r="D410" s="4">
        <f t="shared" si="22"/>
        <v>3.85</v>
      </c>
      <c r="E410" s="4">
        <f t="shared" si="23"/>
        <v>40.67</v>
      </c>
      <c r="F410" s="4" t="str">
        <f>IF(AND(E410&lt;&gt;E409,E410&gt;$B$32,SUM($F$35:F409)=0),A409,"")</f>
        <v/>
      </c>
    </row>
    <row r="411" spans="1:6">
      <c r="A411" s="4">
        <f t="shared" si="20"/>
        <v>10132</v>
      </c>
      <c r="C411" s="155">
        <f t="shared" si="21"/>
        <v>46.16</v>
      </c>
      <c r="D411" s="4">
        <f t="shared" si="22"/>
        <v>3.85</v>
      </c>
      <c r="E411" s="4">
        <f t="shared" si="23"/>
        <v>40.68</v>
      </c>
      <c r="F411" s="4" t="str">
        <f>IF(AND(E411&lt;&gt;E410,E411&gt;$B$32,SUM($F$35:F410)=0),A410,"")</f>
        <v/>
      </c>
    </row>
    <row r="412" spans="1:6">
      <c r="A412" s="4">
        <f t="shared" si="20"/>
        <v>10133</v>
      </c>
      <c r="C412" s="155">
        <f t="shared" si="21"/>
        <v>46.16</v>
      </c>
      <c r="D412" s="4">
        <f t="shared" si="22"/>
        <v>3.85</v>
      </c>
      <c r="E412" s="4">
        <f t="shared" si="23"/>
        <v>40.68</v>
      </c>
      <c r="F412" s="4" t="str">
        <f>IF(AND(E412&lt;&gt;E411,E412&gt;$B$32,SUM($F$35:F411)=0),A411,"")</f>
        <v/>
      </c>
    </row>
    <row r="413" spans="1:6">
      <c r="A413" s="4">
        <f t="shared" si="20"/>
        <v>10134</v>
      </c>
      <c r="C413" s="155">
        <f t="shared" si="21"/>
        <v>46.16</v>
      </c>
      <c r="D413" s="4">
        <f t="shared" si="22"/>
        <v>3.85</v>
      </c>
      <c r="E413" s="4">
        <f t="shared" si="23"/>
        <v>40.690000000000005</v>
      </c>
      <c r="F413" s="4" t="str">
        <f>IF(AND(E413&lt;&gt;E412,E413&gt;$B$32,SUM($F$35:F412)=0),A412,"")</f>
        <v/>
      </c>
    </row>
    <row r="414" spans="1:6">
      <c r="A414" s="4">
        <f t="shared" si="20"/>
        <v>10135</v>
      </c>
      <c r="C414" s="155">
        <f t="shared" si="21"/>
        <v>46.16</v>
      </c>
      <c r="D414" s="4">
        <f t="shared" si="22"/>
        <v>3.85</v>
      </c>
      <c r="E414" s="4">
        <f t="shared" si="23"/>
        <v>40.690000000000005</v>
      </c>
      <c r="F414" s="4" t="str">
        <f>IF(AND(E414&lt;&gt;E413,E414&gt;$B$32,SUM($F$35:F413)=0),A413,"")</f>
        <v/>
      </c>
    </row>
    <row r="415" spans="1:6">
      <c r="A415" s="4">
        <f t="shared" si="20"/>
        <v>10136</v>
      </c>
      <c r="C415" s="155">
        <f t="shared" si="21"/>
        <v>46.16</v>
      </c>
      <c r="D415" s="4">
        <f t="shared" si="22"/>
        <v>3.85</v>
      </c>
      <c r="E415" s="4">
        <f t="shared" si="23"/>
        <v>40.690000000000005</v>
      </c>
      <c r="F415" s="4" t="str">
        <f>IF(AND(E415&lt;&gt;E414,E415&gt;$B$32,SUM($F$35:F414)=0),A414,"")</f>
        <v/>
      </c>
    </row>
    <row r="416" spans="1:6">
      <c r="A416" s="4">
        <f t="shared" si="20"/>
        <v>10137</v>
      </c>
      <c r="C416" s="155">
        <f t="shared" si="21"/>
        <v>46.16</v>
      </c>
      <c r="D416" s="4">
        <f t="shared" si="22"/>
        <v>3.85</v>
      </c>
      <c r="E416" s="4">
        <f t="shared" si="23"/>
        <v>40.700000000000003</v>
      </c>
      <c r="F416" s="4" t="str">
        <f>IF(AND(E416&lt;&gt;E415,E416&gt;$B$32,SUM($F$35:F415)=0),A415,"")</f>
        <v/>
      </c>
    </row>
    <row r="417" spans="1:6">
      <c r="A417" s="4">
        <f t="shared" si="20"/>
        <v>10138</v>
      </c>
      <c r="C417" s="155">
        <f t="shared" si="21"/>
        <v>46.16</v>
      </c>
      <c r="D417" s="4">
        <f t="shared" si="22"/>
        <v>3.85</v>
      </c>
      <c r="E417" s="4">
        <f t="shared" si="23"/>
        <v>40.700000000000003</v>
      </c>
      <c r="F417" s="4" t="str">
        <f>IF(AND(E417&lt;&gt;E416,E417&gt;$B$32,SUM($F$35:F416)=0),A416,"")</f>
        <v/>
      </c>
    </row>
    <row r="418" spans="1:6">
      <c r="A418" s="4">
        <f t="shared" si="20"/>
        <v>10139</v>
      </c>
      <c r="C418" s="155">
        <f t="shared" si="21"/>
        <v>46.16</v>
      </c>
      <c r="D418" s="4">
        <f t="shared" si="22"/>
        <v>3.85</v>
      </c>
      <c r="E418" s="4">
        <f t="shared" si="23"/>
        <v>40.71</v>
      </c>
      <c r="F418" s="4" t="str">
        <f>IF(AND(E418&lt;&gt;E417,E418&gt;$B$32,SUM($F$35:F417)=0),A417,"")</f>
        <v/>
      </c>
    </row>
    <row r="419" spans="1:6">
      <c r="A419" s="4">
        <f t="shared" si="20"/>
        <v>10140</v>
      </c>
      <c r="C419" s="155">
        <f t="shared" si="21"/>
        <v>46.16</v>
      </c>
      <c r="D419" s="4">
        <f t="shared" si="22"/>
        <v>3.85</v>
      </c>
      <c r="E419" s="4">
        <f t="shared" si="23"/>
        <v>40.71</v>
      </c>
      <c r="F419" s="4" t="str">
        <f>IF(AND(E419&lt;&gt;E418,E419&gt;$B$32,SUM($F$35:F418)=0),A418,"")</f>
        <v/>
      </c>
    </row>
    <row r="420" spans="1:6">
      <c r="A420" s="4">
        <f t="shared" si="20"/>
        <v>10141</v>
      </c>
      <c r="C420" s="155">
        <f t="shared" si="21"/>
        <v>46.16</v>
      </c>
      <c r="D420" s="4">
        <f t="shared" si="22"/>
        <v>3.85</v>
      </c>
      <c r="E420" s="4">
        <f t="shared" si="23"/>
        <v>40.71</v>
      </c>
      <c r="F420" s="4" t="str">
        <f>IF(AND(E420&lt;&gt;E419,E420&gt;$B$32,SUM($F$35:F419)=0),A419,"")</f>
        <v/>
      </c>
    </row>
    <row r="421" spans="1:6">
      <c r="A421" s="4">
        <f t="shared" ref="A421:A484" si="24">A420+1</f>
        <v>10142</v>
      </c>
      <c r="C421" s="155">
        <f t="shared" ref="C421:C484" si="25">$A$12</f>
        <v>46.16</v>
      </c>
      <c r="D421" s="4">
        <f t="shared" ref="D421:D484" si="26">ROUND(C421*(1/12),2)</f>
        <v>3.85</v>
      </c>
      <c r="E421" s="4">
        <f t="shared" ref="E421:E484" si="27">ROUND((A421/1000)*D421,2)+1.67</f>
        <v>40.72</v>
      </c>
      <c r="F421" s="4" t="str">
        <f>IF(AND(E421&lt;&gt;E420,E421&gt;$B$32,SUM($F$35:F420)=0),A420,"")</f>
        <v/>
      </c>
    </row>
    <row r="422" spans="1:6">
      <c r="A422" s="4">
        <f t="shared" si="24"/>
        <v>10143</v>
      </c>
      <c r="C422" s="155">
        <f t="shared" si="25"/>
        <v>46.16</v>
      </c>
      <c r="D422" s="4">
        <f t="shared" si="26"/>
        <v>3.85</v>
      </c>
      <c r="E422" s="4">
        <f t="shared" si="27"/>
        <v>40.72</v>
      </c>
      <c r="F422" s="4" t="str">
        <f>IF(AND(E422&lt;&gt;E421,E422&gt;$B$32,SUM($F$35:F421)=0),A421,"")</f>
        <v/>
      </c>
    </row>
    <row r="423" spans="1:6">
      <c r="A423" s="4">
        <f t="shared" si="24"/>
        <v>10144</v>
      </c>
      <c r="C423" s="155">
        <f t="shared" si="25"/>
        <v>46.16</v>
      </c>
      <c r="D423" s="4">
        <f t="shared" si="26"/>
        <v>3.85</v>
      </c>
      <c r="E423" s="4">
        <f t="shared" si="27"/>
        <v>40.72</v>
      </c>
      <c r="F423" s="4" t="str">
        <f>IF(AND(E423&lt;&gt;E422,E423&gt;$B$32,SUM($F$35:F422)=0),A422,"")</f>
        <v/>
      </c>
    </row>
    <row r="424" spans="1:6">
      <c r="A424" s="4">
        <f t="shared" si="24"/>
        <v>10145</v>
      </c>
      <c r="C424" s="155">
        <f t="shared" si="25"/>
        <v>46.16</v>
      </c>
      <c r="D424" s="4">
        <f t="shared" si="26"/>
        <v>3.85</v>
      </c>
      <c r="E424" s="4">
        <f t="shared" si="27"/>
        <v>40.730000000000004</v>
      </c>
      <c r="F424" s="4" t="str">
        <f>IF(AND(E424&lt;&gt;E423,E424&gt;$B$32,SUM($F$35:F423)=0),A423,"")</f>
        <v/>
      </c>
    </row>
    <row r="425" spans="1:6">
      <c r="A425" s="4">
        <f t="shared" si="24"/>
        <v>10146</v>
      </c>
      <c r="C425" s="155">
        <f t="shared" si="25"/>
        <v>46.16</v>
      </c>
      <c r="D425" s="4">
        <f t="shared" si="26"/>
        <v>3.85</v>
      </c>
      <c r="E425" s="4">
        <f t="shared" si="27"/>
        <v>40.730000000000004</v>
      </c>
      <c r="F425" s="4" t="str">
        <f>IF(AND(E425&lt;&gt;E424,E425&gt;$B$32,SUM($F$35:F424)=0),A424,"")</f>
        <v/>
      </c>
    </row>
    <row r="426" spans="1:6">
      <c r="A426" s="4">
        <f t="shared" si="24"/>
        <v>10147</v>
      </c>
      <c r="C426" s="155">
        <f t="shared" si="25"/>
        <v>46.16</v>
      </c>
      <c r="D426" s="4">
        <f t="shared" si="26"/>
        <v>3.85</v>
      </c>
      <c r="E426" s="4">
        <f t="shared" si="27"/>
        <v>40.74</v>
      </c>
      <c r="F426" s="4" t="str">
        <f>IF(AND(E426&lt;&gt;E425,E426&gt;$B$32,SUM($F$35:F425)=0),A425,"")</f>
        <v/>
      </c>
    </row>
    <row r="427" spans="1:6">
      <c r="A427" s="4">
        <f t="shared" si="24"/>
        <v>10148</v>
      </c>
      <c r="C427" s="155">
        <f t="shared" si="25"/>
        <v>46.16</v>
      </c>
      <c r="D427" s="4">
        <f t="shared" si="26"/>
        <v>3.85</v>
      </c>
      <c r="E427" s="4">
        <f t="shared" si="27"/>
        <v>40.74</v>
      </c>
      <c r="F427" s="4" t="str">
        <f>IF(AND(E427&lt;&gt;E426,E427&gt;$B$32,SUM($F$35:F426)=0),A426,"")</f>
        <v/>
      </c>
    </row>
    <row r="428" spans="1:6">
      <c r="A428" s="4">
        <f t="shared" si="24"/>
        <v>10149</v>
      </c>
      <c r="C428" s="155">
        <f t="shared" si="25"/>
        <v>46.16</v>
      </c>
      <c r="D428" s="4">
        <f t="shared" si="26"/>
        <v>3.85</v>
      </c>
      <c r="E428" s="4">
        <f t="shared" si="27"/>
        <v>40.74</v>
      </c>
      <c r="F428" s="4" t="str">
        <f>IF(AND(E428&lt;&gt;E427,E428&gt;$B$32,SUM($F$35:F427)=0),A427,"")</f>
        <v/>
      </c>
    </row>
    <row r="429" spans="1:6">
      <c r="A429" s="4">
        <f t="shared" si="24"/>
        <v>10150</v>
      </c>
      <c r="C429" s="155">
        <f t="shared" si="25"/>
        <v>46.16</v>
      </c>
      <c r="D429" s="4">
        <f t="shared" si="26"/>
        <v>3.85</v>
      </c>
      <c r="E429" s="4">
        <f t="shared" si="27"/>
        <v>40.75</v>
      </c>
      <c r="F429" s="4" t="str">
        <f>IF(AND(E429&lt;&gt;E428,E429&gt;$B$32,SUM($F$35:F428)=0),A428,"")</f>
        <v/>
      </c>
    </row>
    <row r="430" spans="1:6">
      <c r="A430" s="4">
        <f t="shared" si="24"/>
        <v>10151</v>
      </c>
      <c r="C430" s="155">
        <f t="shared" si="25"/>
        <v>46.16</v>
      </c>
      <c r="D430" s="4">
        <f t="shared" si="26"/>
        <v>3.85</v>
      </c>
      <c r="E430" s="4">
        <f t="shared" si="27"/>
        <v>40.75</v>
      </c>
      <c r="F430" s="4" t="str">
        <f>IF(AND(E430&lt;&gt;E429,E430&gt;$B$32,SUM($F$35:F429)=0),A429,"")</f>
        <v/>
      </c>
    </row>
    <row r="431" spans="1:6">
      <c r="A431" s="4">
        <f t="shared" si="24"/>
        <v>10152</v>
      </c>
      <c r="C431" s="155">
        <f t="shared" si="25"/>
        <v>46.16</v>
      </c>
      <c r="D431" s="4">
        <f t="shared" si="26"/>
        <v>3.85</v>
      </c>
      <c r="E431" s="4">
        <f t="shared" si="27"/>
        <v>40.760000000000005</v>
      </c>
      <c r="F431" s="4" t="str">
        <f>IF(AND(E431&lt;&gt;E430,E431&gt;$B$32,SUM($F$35:F430)=0),A430,"")</f>
        <v/>
      </c>
    </row>
    <row r="432" spans="1:6">
      <c r="A432" s="4">
        <f t="shared" si="24"/>
        <v>10153</v>
      </c>
      <c r="C432" s="155">
        <f t="shared" si="25"/>
        <v>46.16</v>
      </c>
      <c r="D432" s="4">
        <f t="shared" si="26"/>
        <v>3.85</v>
      </c>
      <c r="E432" s="4">
        <f t="shared" si="27"/>
        <v>40.760000000000005</v>
      </c>
      <c r="F432" s="4" t="str">
        <f>IF(AND(E432&lt;&gt;E431,E432&gt;$B$32,SUM($F$35:F431)=0),A431,"")</f>
        <v/>
      </c>
    </row>
    <row r="433" spans="1:6">
      <c r="A433" s="4">
        <f t="shared" si="24"/>
        <v>10154</v>
      </c>
      <c r="C433" s="155">
        <f t="shared" si="25"/>
        <v>46.16</v>
      </c>
      <c r="D433" s="4">
        <f t="shared" si="26"/>
        <v>3.85</v>
      </c>
      <c r="E433" s="4">
        <f t="shared" si="27"/>
        <v>40.760000000000005</v>
      </c>
      <c r="F433" s="4" t="str">
        <f>IF(AND(E433&lt;&gt;E432,E433&gt;$B$32,SUM($F$35:F432)=0),A432,"")</f>
        <v/>
      </c>
    </row>
    <row r="434" spans="1:6">
      <c r="A434" s="4">
        <f t="shared" si="24"/>
        <v>10155</v>
      </c>
      <c r="C434" s="155">
        <f t="shared" si="25"/>
        <v>46.16</v>
      </c>
      <c r="D434" s="4">
        <f t="shared" si="26"/>
        <v>3.85</v>
      </c>
      <c r="E434" s="4">
        <f t="shared" si="27"/>
        <v>40.770000000000003</v>
      </c>
      <c r="F434" s="4" t="str">
        <f>IF(AND(E434&lt;&gt;E433,E434&gt;$B$32,SUM($F$35:F433)=0),A433,"")</f>
        <v/>
      </c>
    </row>
    <row r="435" spans="1:6">
      <c r="A435" s="4">
        <f t="shared" si="24"/>
        <v>10156</v>
      </c>
      <c r="C435" s="155">
        <f t="shared" si="25"/>
        <v>46.16</v>
      </c>
      <c r="D435" s="4">
        <f t="shared" si="26"/>
        <v>3.85</v>
      </c>
      <c r="E435" s="4">
        <f t="shared" si="27"/>
        <v>40.770000000000003</v>
      </c>
      <c r="F435" s="4" t="str">
        <f>IF(AND(E435&lt;&gt;E434,E435&gt;$B$32,SUM($F$35:F434)=0),A434,"")</f>
        <v/>
      </c>
    </row>
    <row r="436" spans="1:6">
      <c r="A436" s="4">
        <f t="shared" si="24"/>
        <v>10157</v>
      </c>
      <c r="C436" s="155">
        <f t="shared" si="25"/>
        <v>46.16</v>
      </c>
      <c r="D436" s="4">
        <f t="shared" si="26"/>
        <v>3.85</v>
      </c>
      <c r="E436" s="4">
        <f t="shared" si="27"/>
        <v>40.770000000000003</v>
      </c>
      <c r="F436" s="4" t="str">
        <f>IF(AND(E436&lt;&gt;E435,E436&gt;$B$32,SUM($F$35:F435)=0),A435,"")</f>
        <v/>
      </c>
    </row>
    <row r="437" spans="1:6">
      <c r="A437" s="4">
        <f t="shared" si="24"/>
        <v>10158</v>
      </c>
      <c r="C437" s="155">
        <f t="shared" si="25"/>
        <v>46.16</v>
      </c>
      <c r="D437" s="4">
        <f t="shared" si="26"/>
        <v>3.85</v>
      </c>
      <c r="E437" s="4">
        <f t="shared" si="27"/>
        <v>40.78</v>
      </c>
      <c r="F437" s="4" t="str">
        <f>IF(AND(E437&lt;&gt;E436,E437&gt;$B$32,SUM($F$35:F436)=0),A436,"")</f>
        <v/>
      </c>
    </row>
    <row r="438" spans="1:6">
      <c r="A438" s="4">
        <f t="shared" si="24"/>
        <v>10159</v>
      </c>
      <c r="C438" s="155">
        <f t="shared" si="25"/>
        <v>46.16</v>
      </c>
      <c r="D438" s="4">
        <f t="shared" si="26"/>
        <v>3.85</v>
      </c>
      <c r="E438" s="4">
        <f t="shared" si="27"/>
        <v>40.78</v>
      </c>
      <c r="F438" s="4" t="str">
        <f>IF(AND(E438&lt;&gt;E437,E438&gt;$B$32,SUM($F$35:F437)=0),A437,"")</f>
        <v/>
      </c>
    </row>
    <row r="439" spans="1:6">
      <c r="A439" s="4">
        <f t="shared" si="24"/>
        <v>10160</v>
      </c>
      <c r="C439" s="155">
        <f t="shared" si="25"/>
        <v>46.16</v>
      </c>
      <c r="D439" s="4">
        <f t="shared" si="26"/>
        <v>3.85</v>
      </c>
      <c r="E439" s="4">
        <f t="shared" si="27"/>
        <v>40.79</v>
      </c>
      <c r="F439" s="4" t="str">
        <f>IF(AND(E439&lt;&gt;E438,E439&gt;$B$32,SUM($F$35:F438)=0),A438,"")</f>
        <v/>
      </c>
    </row>
    <row r="440" spans="1:6">
      <c r="A440" s="4">
        <f t="shared" si="24"/>
        <v>10161</v>
      </c>
      <c r="C440" s="155">
        <f t="shared" si="25"/>
        <v>46.16</v>
      </c>
      <c r="D440" s="4">
        <f t="shared" si="26"/>
        <v>3.85</v>
      </c>
      <c r="E440" s="4">
        <f t="shared" si="27"/>
        <v>40.79</v>
      </c>
      <c r="F440" s="4" t="str">
        <f>IF(AND(E440&lt;&gt;E439,E440&gt;$B$32,SUM($F$35:F439)=0),A439,"")</f>
        <v/>
      </c>
    </row>
    <row r="441" spans="1:6">
      <c r="A441" s="4">
        <f t="shared" si="24"/>
        <v>10162</v>
      </c>
      <c r="C441" s="155">
        <f t="shared" si="25"/>
        <v>46.16</v>
      </c>
      <c r="D441" s="4">
        <f t="shared" si="26"/>
        <v>3.85</v>
      </c>
      <c r="E441" s="4">
        <f t="shared" si="27"/>
        <v>40.79</v>
      </c>
      <c r="F441" s="4" t="str">
        <f>IF(AND(E441&lt;&gt;E440,E441&gt;$B$32,SUM($F$35:F440)=0),A440,"")</f>
        <v/>
      </c>
    </row>
    <row r="442" spans="1:6">
      <c r="A442" s="4">
        <f t="shared" si="24"/>
        <v>10163</v>
      </c>
      <c r="C442" s="155">
        <f t="shared" si="25"/>
        <v>46.16</v>
      </c>
      <c r="D442" s="4">
        <f t="shared" si="26"/>
        <v>3.85</v>
      </c>
      <c r="E442" s="4">
        <f t="shared" si="27"/>
        <v>40.800000000000004</v>
      </c>
      <c r="F442" s="4" t="str">
        <f>IF(AND(E442&lt;&gt;E441,E442&gt;$B$32,SUM($F$35:F441)=0),A441,"")</f>
        <v/>
      </c>
    </row>
    <row r="443" spans="1:6">
      <c r="A443" s="4">
        <f t="shared" si="24"/>
        <v>10164</v>
      </c>
      <c r="C443" s="155">
        <f t="shared" si="25"/>
        <v>46.16</v>
      </c>
      <c r="D443" s="4">
        <f t="shared" si="26"/>
        <v>3.85</v>
      </c>
      <c r="E443" s="4">
        <f t="shared" si="27"/>
        <v>40.800000000000004</v>
      </c>
      <c r="F443" s="4" t="str">
        <f>IF(AND(E443&lt;&gt;E442,E443&gt;$B$32,SUM($F$35:F442)=0),A442,"")</f>
        <v/>
      </c>
    </row>
    <row r="444" spans="1:6">
      <c r="A444" s="4">
        <f t="shared" si="24"/>
        <v>10165</v>
      </c>
      <c r="C444" s="155">
        <f t="shared" si="25"/>
        <v>46.16</v>
      </c>
      <c r="D444" s="4">
        <f t="shared" si="26"/>
        <v>3.85</v>
      </c>
      <c r="E444" s="4">
        <f t="shared" si="27"/>
        <v>40.81</v>
      </c>
      <c r="F444" s="4" t="str">
        <f>IF(AND(E444&lt;&gt;E443,E444&gt;$B$32,SUM($F$35:F443)=0),A443,"")</f>
        <v/>
      </c>
    </row>
    <row r="445" spans="1:6">
      <c r="A445" s="4">
        <f t="shared" si="24"/>
        <v>10166</v>
      </c>
      <c r="C445" s="155">
        <f t="shared" si="25"/>
        <v>46.16</v>
      </c>
      <c r="D445" s="4">
        <f t="shared" si="26"/>
        <v>3.85</v>
      </c>
      <c r="E445" s="4">
        <f t="shared" si="27"/>
        <v>40.81</v>
      </c>
      <c r="F445" s="4" t="str">
        <f>IF(AND(E445&lt;&gt;E444,E445&gt;$B$32,SUM($F$35:F444)=0),A444,"")</f>
        <v/>
      </c>
    </row>
    <row r="446" spans="1:6">
      <c r="A446" s="4">
        <f t="shared" si="24"/>
        <v>10167</v>
      </c>
      <c r="C446" s="155">
        <f t="shared" si="25"/>
        <v>46.16</v>
      </c>
      <c r="D446" s="4">
        <f t="shared" si="26"/>
        <v>3.85</v>
      </c>
      <c r="E446" s="4">
        <f t="shared" si="27"/>
        <v>40.81</v>
      </c>
      <c r="F446" s="4" t="str">
        <f>IF(AND(E446&lt;&gt;E445,E446&gt;$B$32,SUM($F$35:F445)=0),A445,"")</f>
        <v/>
      </c>
    </row>
    <row r="447" spans="1:6">
      <c r="A447" s="4">
        <f t="shared" si="24"/>
        <v>10168</v>
      </c>
      <c r="C447" s="155">
        <f t="shared" si="25"/>
        <v>46.16</v>
      </c>
      <c r="D447" s="4">
        <f t="shared" si="26"/>
        <v>3.85</v>
      </c>
      <c r="E447" s="4">
        <f t="shared" si="27"/>
        <v>40.82</v>
      </c>
      <c r="F447" s="4" t="str">
        <f>IF(AND(E447&lt;&gt;E446,E447&gt;$B$32,SUM($F$35:F446)=0),A446,"")</f>
        <v/>
      </c>
    </row>
    <row r="448" spans="1:6">
      <c r="A448" s="4">
        <f t="shared" si="24"/>
        <v>10169</v>
      </c>
      <c r="C448" s="155">
        <f t="shared" si="25"/>
        <v>46.16</v>
      </c>
      <c r="D448" s="4">
        <f t="shared" si="26"/>
        <v>3.85</v>
      </c>
      <c r="E448" s="4">
        <f t="shared" si="27"/>
        <v>40.82</v>
      </c>
      <c r="F448" s="4" t="str">
        <f>IF(AND(E448&lt;&gt;E447,E448&gt;$B$32,SUM($F$35:F447)=0),A447,"")</f>
        <v/>
      </c>
    </row>
    <row r="449" spans="1:6">
      <c r="A449" s="4">
        <f t="shared" si="24"/>
        <v>10170</v>
      </c>
      <c r="C449" s="155">
        <f t="shared" si="25"/>
        <v>46.16</v>
      </c>
      <c r="D449" s="4">
        <f t="shared" si="26"/>
        <v>3.85</v>
      </c>
      <c r="E449" s="4">
        <f t="shared" si="27"/>
        <v>40.82</v>
      </c>
      <c r="F449" s="4" t="str">
        <f>IF(AND(E449&lt;&gt;E448,E449&gt;$B$32,SUM($F$35:F448)=0),A448,"")</f>
        <v/>
      </c>
    </row>
    <row r="450" spans="1:6">
      <c r="A450" s="4">
        <f t="shared" si="24"/>
        <v>10171</v>
      </c>
      <c r="C450" s="155">
        <f t="shared" si="25"/>
        <v>46.16</v>
      </c>
      <c r="D450" s="4">
        <f t="shared" si="26"/>
        <v>3.85</v>
      </c>
      <c r="E450" s="4">
        <f t="shared" si="27"/>
        <v>40.83</v>
      </c>
      <c r="F450" s="4" t="str">
        <f>IF(AND(E450&lt;&gt;E449,E450&gt;$B$32,SUM($F$35:F449)=0),A449,"")</f>
        <v/>
      </c>
    </row>
    <row r="451" spans="1:6">
      <c r="A451" s="4">
        <f t="shared" si="24"/>
        <v>10172</v>
      </c>
      <c r="C451" s="155">
        <f t="shared" si="25"/>
        <v>46.16</v>
      </c>
      <c r="D451" s="4">
        <f t="shared" si="26"/>
        <v>3.85</v>
      </c>
      <c r="E451" s="4">
        <f t="shared" si="27"/>
        <v>40.83</v>
      </c>
      <c r="F451" s="4" t="str">
        <f>IF(AND(E451&lt;&gt;E450,E451&gt;$B$32,SUM($F$35:F450)=0),A450,"")</f>
        <v/>
      </c>
    </row>
    <row r="452" spans="1:6">
      <c r="A452" s="4">
        <f t="shared" si="24"/>
        <v>10173</v>
      </c>
      <c r="C452" s="155">
        <f t="shared" si="25"/>
        <v>46.16</v>
      </c>
      <c r="D452" s="4">
        <f t="shared" si="26"/>
        <v>3.85</v>
      </c>
      <c r="E452" s="4">
        <f t="shared" si="27"/>
        <v>40.840000000000003</v>
      </c>
      <c r="F452" s="4" t="str">
        <f>IF(AND(E452&lt;&gt;E451,E452&gt;$B$32,SUM($F$35:F451)=0),A451,"")</f>
        <v/>
      </c>
    </row>
    <row r="453" spans="1:6">
      <c r="A453" s="4">
        <f t="shared" si="24"/>
        <v>10174</v>
      </c>
      <c r="C453" s="155">
        <f t="shared" si="25"/>
        <v>46.16</v>
      </c>
      <c r="D453" s="4">
        <f t="shared" si="26"/>
        <v>3.85</v>
      </c>
      <c r="E453" s="4">
        <f t="shared" si="27"/>
        <v>40.840000000000003</v>
      </c>
      <c r="F453" s="4" t="str">
        <f>IF(AND(E453&lt;&gt;E452,E453&gt;$B$32,SUM($F$35:F452)=0),A452,"")</f>
        <v/>
      </c>
    </row>
    <row r="454" spans="1:6">
      <c r="A454" s="4">
        <f t="shared" si="24"/>
        <v>10175</v>
      </c>
      <c r="C454" s="155">
        <f t="shared" si="25"/>
        <v>46.16</v>
      </c>
      <c r="D454" s="4">
        <f t="shared" si="26"/>
        <v>3.85</v>
      </c>
      <c r="E454" s="4">
        <f t="shared" si="27"/>
        <v>40.840000000000003</v>
      </c>
      <c r="F454" s="4" t="str">
        <f>IF(AND(E454&lt;&gt;E453,E454&gt;$B$32,SUM($F$35:F453)=0),A453,"")</f>
        <v/>
      </c>
    </row>
    <row r="455" spans="1:6">
      <c r="A455" s="4">
        <f t="shared" si="24"/>
        <v>10176</v>
      </c>
      <c r="C455" s="155">
        <f t="shared" si="25"/>
        <v>46.16</v>
      </c>
      <c r="D455" s="4">
        <f t="shared" si="26"/>
        <v>3.85</v>
      </c>
      <c r="E455" s="4">
        <f t="shared" si="27"/>
        <v>40.85</v>
      </c>
      <c r="F455" s="4" t="str">
        <f>IF(AND(E455&lt;&gt;E454,E455&gt;$B$32,SUM($F$35:F454)=0),A454,"")</f>
        <v/>
      </c>
    </row>
    <row r="456" spans="1:6">
      <c r="A456" s="4">
        <f t="shared" si="24"/>
        <v>10177</v>
      </c>
      <c r="C456" s="155">
        <f t="shared" si="25"/>
        <v>46.16</v>
      </c>
      <c r="D456" s="4">
        <f t="shared" si="26"/>
        <v>3.85</v>
      </c>
      <c r="E456" s="4">
        <f t="shared" si="27"/>
        <v>40.85</v>
      </c>
      <c r="F456" s="4" t="str">
        <f>IF(AND(E456&lt;&gt;E455,E456&gt;$B$32,SUM($F$35:F455)=0),A455,"")</f>
        <v/>
      </c>
    </row>
    <row r="457" spans="1:6">
      <c r="A457" s="4">
        <f t="shared" si="24"/>
        <v>10178</v>
      </c>
      <c r="C457" s="155">
        <f t="shared" si="25"/>
        <v>46.16</v>
      </c>
      <c r="D457" s="4">
        <f t="shared" si="26"/>
        <v>3.85</v>
      </c>
      <c r="E457" s="4">
        <f t="shared" si="27"/>
        <v>40.86</v>
      </c>
      <c r="F457" s="4" t="str">
        <f>IF(AND(E457&lt;&gt;E456,E457&gt;$B$32,SUM($F$35:F456)=0),A456,"")</f>
        <v/>
      </c>
    </row>
    <row r="458" spans="1:6">
      <c r="A458" s="4">
        <f t="shared" si="24"/>
        <v>10179</v>
      </c>
      <c r="C458" s="155">
        <f t="shared" si="25"/>
        <v>46.16</v>
      </c>
      <c r="D458" s="4">
        <f t="shared" si="26"/>
        <v>3.85</v>
      </c>
      <c r="E458" s="4">
        <f t="shared" si="27"/>
        <v>40.86</v>
      </c>
      <c r="F458" s="4" t="str">
        <f>IF(AND(E458&lt;&gt;E457,E458&gt;$B$32,SUM($F$35:F457)=0),A457,"")</f>
        <v/>
      </c>
    </row>
    <row r="459" spans="1:6">
      <c r="A459" s="4">
        <f t="shared" si="24"/>
        <v>10180</v>
      </c>
      <c r="C459" s="155">
        <f t="shared" si="25"/>
        <v>46.16</v>
      </c>
      <c r="D459" s="4">
        <f t="shared" si="26"/>
        <v>3.85</v>
      </c>
      <c r="E459" s="4">
        <f t="shared" si="27"/>
        <v>40.86</v>
      </c>
      <c r="F459" s="4" t="str">
        <f>IF(AND(E459&lt;&gt;E458,E459&gt;$B$32,SUM($F$35:F458)=0),A458,"")</f>
        <v/>
      </c>
    </row>
    <row r="460" spans="1:6">
      <c r="A460" s="4">
        <f t="shared" si="24"/>
        <v>10181</v>
      </c>
      <c r="C460" s="155">
        <f t="shared" si="25"/>
        <v>46.16</v>
      </c>
      <c r="D460" s="4">
        <f t="shared" si="26"/>
        <v>3.85</v>
      </c>
      <c r="E460" s="4">
        <f t="shared" si="27"/>
        <v>40.870000000000005</v>
      </c>
      <c r="F460" s="4" t="str">
        <f>IF(AND(E460&lt;&gt;E459,E460&gt;$B$32,SUM($F$35:F459)=0),A459,"")</f>
        <v/>
      </c>
    </row>
    <row r="461" spans="1:6">
      <c r="A461" s="4">
        <f t="shared" si="24"/>
        <v>10182</v>
      </c>
      <c r="C461" s="155">
        <f t="shared" si="25"/>
        <v>46.16</v>
      </c>
      <c r="D461" s="4">
        <f t="shared" si="26"/>
        <v>3.85</v>
      </c>
      <c r="E461" s="4">
        <f t="shared" si="27"/>
        <v>40.870000000000005</v>
      </c>
      <c r="F461" s="4" t="str">
        <f>IF(AND(E461&lt;&gt;E460,E461&gt;$B$32,SUM($F$35:F460)=0),A460,"")</f>
        <v/>
      </c>
    </row>
    <row r="462" spans="1:6">
      <c r="A462" s="4">
        <f t="shared" si="24"/>
        <v>10183</v>
      </c>
      <c r="C462" s="155">
        <f t="shared" si="25"/>
        <v>46.16</v>
      </c>
      <c r="D462" s="4">
        <f t="shared" si="26"/>
        <v>3.85</v>
      </c>
      <c r="E462" s="4">
        <f t="shared" si="27"/>
        <v>40.870000000000005</v>
      </c>
      <c r="F462" s="4" t="str">
        <f>IF(AND(E462&lt;&gt;E461,E462&gt;$B$32,SUM($F$35:F461)=0),A461,"")</f>
        <v/>
      </c>
    </row>
    <row r="463" spans="1:6">
      <c r="A463" s="4">
        <f t="shared" si="24"/>
        <v>10184</v>
      </c>
      <c r="C463" s="155">
        <f t="shared" si="25"/>
        <v>46.16</v>
      </c>
      <c r="D463" s="4">
        <f t="shared" si="26"/>
        <v>3.85</v>
      </c>
      <c r="E463" s="4">
        <f t="shared" si="27"/>
        <v>40.880000000000003</v>
      </c>
      <c r="F463" s="4" t="str">
        <f>IF(AND(E463&lt;&gt;E462,E463&gt;$B$32,SUM($F$35:F462)=0),A462,"")</f>
        <v/>
      </c>
    </row>
    <row r="464" spans="1:6">
      <c r="A464" s="4">
        <f t="shared" si="24"/>
        <v>10185</v>
      </c>
      <c r="C464" s="155">
        <f t="shared" si="25"/>
        <v>46.16</v>
      </c>
      <c r="D464" s="4">
        <f t="shared" si="26"/>
        <v>3.85</v>
      </c>
      <c r="E464" s="4">
        <f t="shared" si="27"/>
        <v>40.880000000000003</v>
      </c>
      <c r="F464" s="4" t="str">
        <f>IF(AND(E464&lt;&gt;E463,E464&gt;$B$32,SUM($F$35:F463)=0),A463,"")</f>
        <v/>
      </c>
    </row>
    <row r="465" spans="1:6">
      <c r="A465" s="4">
        <f t="shared" si="24"/>
        <v>10186</v>
      </c>
      <c r="C465" s="155">
        <f t="shared" si="25"/>
        <v>46.16</v>
      </c>
      <c r="D465" s="4">
        <f t="shared" si="26"/>
        <v>3.85</v>
      </c>
      <c r="E465" s="4">
        <f t="shared" si="27"/>
        <v>40.89</v>
      </c>
      <c r="F465" s="4" t="str">
        <f>IF(AND(E465&lt;&gt;E464,E465&gt;$B$32,SUM($F$35:F464)=0),A464,"")</f>
        <v/>
      </c>
    </row>
    <row r="466" spans="1:6">
      <c r="A466" s="4">
        <f t="shared" si="24"/>
        <v>10187</v>
      </c>
      <c r="C466" s="155">
        <f t="shared" si="25"/>
        <v>46.16</v>
      </c>
      <c r="D466" s="4">
        <f t="shared" si="26"/>
        <v>3.85</v>
      </c>
      <c r="E466" s="4">
        <f t="shared" si="27"/>
        <v>40.89</v>
      </c>
      <c r="F466" s="4" t="str">
        <f>IF(AND(E466&lt;&gt;E465,E466&gt;$B$32,SUM($F$35:F465)=0),A465,"")</f>
        <v/>
      </c>
    </row>
    <row r="467" spans="1:6">
      <c r="A467" s="4">
        <f t="shared" si="24"/>
        <v>10188</v>
      </c>
      <c r="C467" s="155">
        <f t="shared" si="25"/>
        <v>46.16</v>
      </c>
      <c r="D467" s="4">
        <f t="shared" si="26"/>
        <v>3.85</v>
      </c>
      <c r="E467" s="4">
        <f t="shared" si="27"/>
        <v>40.89</v>
      </c>
      <c r="F467" s="4" t="str">
        <f>IF(AND(E467&lt;&gt;E466,E467&gt;$B$32,SUM($F$35:F466)=0),A466,"")</f>
        <v/>
      </c>
    </row>
    <row r="468" spans="1:6">
      <c r="A468" s="4">
        <f t="shared" si="24"/>
        <v>10189</v>
      </c>
      <c r="C468" s="155">
        <f t="shared" si="25"/>
        <v>46.16</v>
      </c>
      <c r="D468" s="4">
        <f t="shared" si="26"/>
        <v>3.85</v>
      </c>
      <c r="E468" s="4">
        <f t="shared" si="27"/>
        <v>40.9</v>
      </c>
      <c r="F468" s="4" t="str">
        <f>IF(AND(E468&lt;&gt;E467,E468&gt;$B$32,SUM($F$35:F467)=0),A467,"")</f>
        <v/>
      </c>
    </row>
    <row r="469" spans="1:6">
      <c r="A469" s="4">
        <f t="shared" si="24"/>
        <v>10190</v>
      </c>
      <c r="C469" s="155">
        <f t="shared" si="25"/>
        <v>46.16</v>
      </c>
      <c r="D469" s="4">
        <f t="shared" si="26"/>
        <v>3.85</v>
      </c>
      <c r="E469" s="4">
        <f t="shared" si="27"/>
        <v>40.9</v>
      </c>
      <c r="F469" s="4" t="str">
        <f>IF(AND(E469&lt;&gt;E468,E469&gt;$B$32,SUM($F$35:F468)=0),A468,"")</f>
        <v/>
      </c>
    </row>
    <row r="470" spans="1:6">
      <c r="A470" s="4">
        <f t="shared" si="24"/>
        <v>10191</v>
      </c>
      <c r="C470" s="155">
        <f t="shared" si="25"/>
        <v>46.16</v>
      </c>
      <c r="D470" s="4">
        <f t="shared" si="26"/>
        <v>3.85</v>
      </c>
      <c r="E470" s="4">
        <f t="shared" si="27"/>
        <v>40.910000000000004</v>
      </c>
      <c r="F470" s="4" t="str">
        <f>IF(AND(E470&lt;&gt;E469,E470&gt;$B$32,SUM($F$35:F469)=0),A469,"")</f>
        <v/>
      </c>
    </row>
    <row r="471" spans="1:6">
      <c r="A471" s="4">
        <f t="shared" si="24"/>
        <v>10192</v>
      </c>
      <c r="C471" s="155">
        <f t="shared" si="25"/>
        <v>46.16</v>
      </c>
      <c r="D471" s="4">
        <f t="shared" si="26"/>
        <v>3.85</v>
      </c>
      <c r="E471" s="4">
        <f t="shared" si="27"/>
        <v>40.910000000000004</v>
      </c>
      <c r="F471" s="4" t="str">
        <f>IF(AND(E471&lt;&gt;E470,E471&gt;$B$32,SUM($F$35:F470)=0),A470,"")</f>
        <v/>
      </c>
    </row>
    <row r="472" spans="1:6">
      <c r="A472" s="4">
        <f t="shared" si="24"/>
        <v>10193</v>
      </c>
      <c r="C472" s="155">
        <f t="shared" si="25"/>
        <v>46.16</v>
      </c>
      <c r="D472" s="4">
        <f t="shared" si="26"/>
        <v>3.85</v>
      </c>
      <c r="E472" s="4">
        <f t="shared" si="27"/>
        <v>40.910000000000004</v>
      </c>
      <c r="F472" s="4" t="str">
        <f>IF(AND(E472&lt;&gt;E471,E472&gt;$B$32,SUM($F$35:F471)=0),A471,"")</f>
        <v/>
      </c>
    </row>
    <row r="473" spans="1:6">
      <c r="A473" s="4">
        <f t="shared" si="24"/>
        <v>10194</v>
      </c>
      <c r="C473" s="155">
        <f t="shared" si="25"/>
        <v>46.16</v>
      </c>
      <c r="D473" s="4">
        <f t="shared" si="26"/>
        <v>3.85</v>
      </c>
      <c r="E473" s="4">
        <f t="shared" si="27"/>
        <v>40.92</v>
      </c>
      <c r="F473" s="4" t="str">
        <f>IF(AND(E473&lt;&gt;E472,E473&gt;$B$32,SUM($F$35:F472)=0),A472,"")</f>
        <v/>
      </c>
    </row>
    <row r="474" spans="1:6">
      <c r="A474" s="4">
        <f t="shared" si="24"/>
        <v>10195</v>
      </c>
      <c r="C474" s="155">
        <f t="shared" si="25"/>
        <v>46.16</v>
      </c>
      <c r="D474" s="4">
        <f t="shared" si="26"/>
        <v>3.85</v>
      </c>
      <c r="E474" s="4">
        <f t="shared" si="27"/>
        <v>40.92</v>
      </c>
      <c r="F474" s="4" t="str">
        <f>IF(AND(E474&lt;&gt;E473,E474&gt;$B$32,SUM($F$35:F473)=0),A473,"")</f>
        <v/>
      </c>
    </row>
    <row r="475" spans="1:6">
      <c r="A475" s="4">
        <f t="shared" si="24"/>
        <v>10196</v>
      </c>
      <c r="C475" s="155">
        <f t="shared" si="25"/>
        <v>46.16</v>
      </c>
      <c r="D475" s="4">
        <f t="shared" si="26"/>
        <v>3.85</v>
      </c>
      <c r="E475" s="4">
        <f t="shared" si="27"/>
        <v>40.92</v>
      </c>
      <c r="F475" s="4" t="str">
        <f>IF(AND(E475&lt;&gt;E474,E475&gt;$B$32,SUM($F$35:F474)=0),A474,"")</f>
        <v/>
      </c>
    </row>
    <row r="476" spans="1:6">
      <c r="A476" s="4">
        <f t="shared" si="24"/>
        <v>10197</v>
      </c>
      <c r="C476" s="155">
        <f t="shared" si="25"/>
        <v>46.16</v>
      </c>
      <c r="D476" s="4">
        <f t="shared" si="26"/>
        <v>3.85</v>
      </c>
      <c r="E476" s="4">
        <f t="shared" si="27"/>
        <v>40.93</v>
      </c>
      <c r="F476" s="4" t="str">
        <f>IF(AND(E476&lt;&gt;E475,E476&gt;$B$32,SUM($F$35:F475)=0),A475,"")</f>
        <v/>
      </c>
    </row>
    <row r="477" spans="1:6">
      <c r="A477" s="4">
        <f t="shared" si="24"/>
        <v>10198</v>
      </c>
      <c r="C477" s="155">
        <f t="shared" si="25"/>
        <v>46.16</v>
      </c>
      <c r="D477" s="4">
        <f t="shared" si="26"/>
        <v>3.85</v>
      </c>
      <c r="E477" s="4">
        <f t="shared" si="27"/>
        <v>40.93</v>
      </c>
      <c r="F477" s="4" t="str">
        <f>IF(AND(E477&lt;&gt;E476,E477&gt;$B$32,SUM($F$35:F476)=0),A476,"")</f>
        <v/>
      </c>
    </row>
    <row r="478" spans="1:6">
      <c r="A478" s="4">
        <f t="shared" si="24"/>
        <v>10199</v>
      </c>
      <c r="C478" s="155">
        <f t="shared" si="25"/>
        <v>46.16</v>
      </c>
      <c r="D478" s="4">
        <f t="shared" si="26"/>
        <v>3.85</v>
      </c>
      <c r="E478" s="4">
        <f t="shared" si="27"/>
        <v>40.940000000000005</v>
      </c>
      <c r="F478" s="4" t="str">
        <f>IF(AND(E478&lt;&gt;E477,E478&gt;$B$32,SUM($F$35:F477)=0),A477,"")</f>
        <v/>
      </c>
    </row>
    <row r="479" spans="1:6">
      <c r="A479" s="4">
        <f t="shared" si="24"/>
        <v>10200</v>
      </c>
      <c r="C479" s="155">
        <f t="shared" si="25"/>
        <v>46.16</v>
      </c>
      <c r="D479" s="4">
        <f t="shared" si="26"/>
        <v>3.85</v>
      </c>
      <c r="E479" s="4">
        <f t="shared" si="27"/>
        <v>40.940000000000005</v>
      </c>
      <c r="F479" s="4" t="str">
        <f>IF(AND(E479&lt;&gt;E478,E479&gt;$B$32,SUM($F$35:F478)=0),A478,"")</f>
        <v/>
      </c>
    </row>
    <row r="480" spans="1:6">
      <c r="A480" s="4">
        <f t="shared" si="24"/>
        <v>10201</v>
      </c>
      <c r="C480" s="155">
        <f t="shared" si="25"/>
        <v>46.16</v>
      </c>
      <c r="D480" s="4">
        <f t="shared" si="26"/>
        <v>3.85</v>
      </c>
      <c r="E480" s="4">
        <f t="shared" si="27"/>
        <v>40.940000000000005</v>
      </c>
      <c r="F480" s="4" t="str">
        <f>IF(AND(E480&lt;&gt;E479,E480&gt;$B$32,SUM($F$35:F479)=0),A479,"")</f>
        <v/>
      </c>
    </row>
    <row r="481" spans="1:6">
      <c r="A481" s="4">
        <f t="shared" si="24"/>
        <v>10202</v>
      </c>
      <c r="C481" s="155">
        <f t="shared" si="25"/>
        <v>46.16</v>
      </c>
      <c r="D481" s="4">
        <f t="shared" si="26"/>
        <v>3.85</v>
      </c>
      <c r="E481" s="4">
        <f t="shared" si="27"/>
        <v>40.950000000000003</v>
      </c>
      <c r="F481" s="4" t="str">
        <f>IF(AND(E481&lt;&gt;E480,E481&gt;$B$32,SUM($F$35:F480)=0),A480,"")</f>
        <v/>
      </c>
    </row>
    <row r="482" spans="1:6">
      <c r="A482" s="4">
        <f t="shared" si="24"/>
        <v>10203</v>
      </c>
      <c r="C482" s="155">
        <f t="shared" si="25"/>
        <v>46.16</v>
      </c>
      <c r="D482" s="4">
        <f t="shared" si="26"/>
        <v>3.85</v>
      </c>
      <c r="E482" s="4">
        <f t="shared" si="27"/>
        <v>40.950000000000003</v>
      </c>
      <c r="F482" s="4" t="str">
        <f>IF(AND(E482&lt;&gt;E481,E482&gt;$B$32,SUM($F$35:F481)=0),A481,"")</f>
        <v/>
      </c>
    </row>
    <row r="483" spans="1:6">
      <c r="A483" s="4">
        <f t="shared" si="24"/>
        <v>10204</v>
      </c>
      <c r="C483" s="155">
        <f t="shared" si="25"/>
        <v>46.16</v>
      </c>
      <c r="D483" s="4">
        <f t="shared" si="26"/>
        <v>3.85</v>
      </c>
      <c r="E483" s="4">
        <f t="shared" si="27"/>
        <v>40.96</v>
      </c>
      <c r="F483" s="4" t="str">
        <f>IF(AND(E483&lt;&gt;E482,E483&gt;$B$32,SUM($F$35:F482)=0),A482,"")</f>
        <v/>
      </c>
    </row>
    <row r="484" spans="1:6">
      <c r="A484" s="4">
        <f t="shared" si="24"/>
        <v>10205</v>
      </c>
      <c r="C484" s="155">
        <f t="shared" si="25"/>
        <v>46.16</v>
      </c>
      <c r="D484" s="4">
        <f t="shared" si="26"/>
        <v>3.85</v>
      </c>
      <c r="E484" s="4">
        <f t="shared" si="27"/>
        <v>40.96</v>
      </c>
      <c r="F484" s="4" t="str">
        <f>IF(AND(E484&lt;&gt;E483,E484&gt;$B$32,SUM($F$35:F483)=0),A483,"")</f>
        <v/>
      </c>
    </row>
    <row r="485" spans="1:6">
      <c r="A485" s="4">
        <f t="shared" ref="A485:A548" si="28">A484+1</f>
        <v>10206</v>
      </c>
      <c r="C485" s="155">
        <f t="shared" ref="C485:C548" si="29">$A$12</f>
        <v>46.16</v>
      </c>
      <c r="D485" s="4">
        <f t="shared" ref="D485:D548" si="30">ROUND(C485*(1/12),2)</f>
        <v>3.85</v>
      </c>
      <c r="E485" s="4">
        <f t="shared" ref="E485:E548" si="31">ROUND((A485/1000)*D485,2)+1.67</f>
        <v>40.96</v>
      </c>
      <c r="F485" s="4" t="str">
        <f>IF(AND(E485&lt;&gt;E484,E485&gt;$B$32,SUM($F$35:F484)=0),A484,"")</f>
        <v/>
      </c>
    </row>
    <row r="486" spans="1:6">
      <c r="A486" s="4">
        <f t="shared" si="28"/>
        <v>10207</v>
      </c>
      <c r="C486" s="155">
        <f t="shared" si="29"/>
        <v>46.16</v>
      </c>
      <c r="D486" s="4">
        <f t="shared" si="30"/>
        <v>3.85</v>
      </c>
      <c r="E486" s="4">
        <f t="shared" si="31"/>
        <v>40.97</v>
      </c>
      <c r="F486" s="4" t="str">
        <f>IF(AND(E486&lt;&gt;E485,E486&gt;$B$32,SUM($F$35:F485)=0),A485,"")</f>
        <v/>
      </c>
    </row>
    <row r="487" spans="1:6">
      <c r="A487" s="4">
        <f t="shared" si="28"/>
        <v>10208</v>
      </c>
      <c r="C487" s="155">
        <f t="shared" si="29"/>
        <v>46.16</v>
      </c>
      <c r="D487" s="4">
        <f t="shared" si="30"/>
        <v>3.85</v>
      </c>
      <c r="E487" s="4">
        <f t="shared" si="31"/>
        <v>40.97</v>
      </c>
      <c r="F487" s="4" t="str">
        <f>IF(AND(E487&lt;&gt;E486,E487&gt;$B$32,SUM($F$35:F486)=0),A486,"")</f>
        <v/>
      </c>
    </row>
    <row r="488" spans="1:6">
      <c r="A488" s="4">
        <f t="shared" si="28"/>
        <v>10209</v>
      </c>
      <c r="C488" s="155">
        <f t="shared" si="29"/>
        <v>46.16</v>
      </c>
      <c r="D488" s="4">
        <f t="shared" si="30"/>
        <v>3.85</v>
      </c>
      <c r="E488" s="4">
        <f t="shared" si="31"/>
        <v>40.97</v>
      </c>
      <c r="F488" s="4" t="str">
        <f>IF(AND(E488&lt;&gt;E487,E488&gt;$B$32,SUM($F$35:F487)=0),A487,"")</f>
        <v/>
      </c>
    </row>
    <row r="489" spans="1:6">
      <c r="A489" s="4">
        <f t="shared" si="28"/>
        <v>10210</v>
      </c>
      <c r="C489" s="155">
        <f t="shared" si="29"/>
        <v>46.16</v>
      </c>
      <c r="D489" s="4">
        <f t="shared" si="30"/>
        <v>3.85</v>
      </c>
      <c r="E489" s="4">
        <f t="shared" si="31"/>
        <v>40.980000000000004</v>
      </c>
      <c r="F489" s="4" t="str">
        <f>IF(AND(E489&lt;&gt;E488,E489&gt;$B$32,SUM($F$35:F488)=0),A488,"")</f>
        <v/>
      </c>
    </row>
    <row r="490" spans="1:6">
      <c r="A490" s="4">
        <f t="shared" si="28"/>
        <v>10211</v>
      </c>
      <c r="C490" s="155">
        <f t="shared" si="29"/>
        <v>46.16</v>
      </c>
      <c r="D490" s="4">
        <f t="shared" si="30"/>
        <v>3.85</v>
      </c>
      <c r="E490" s="4">
        <f t="shared" si="31"/>
        <v>40.980000000000004</v>
      </c>
      <c r="F490" s="4" t="str">
        <f>IF(AND(E490&lt;&gt;E489,E490&gt;$B$32,SUM($F$35:F489)=0),A489,"")</f>
        <v/>
      </c>
    </row>
    <row r="491" spans="1:6">
      <c r="A491" s="4">
        <f t="shared" si="28"/>
        <v>10212</v>
      </c>
      <c r="C491" s="155">
        <f t="shared" si="29"/>
        <v>46.16</v>
      </c>
      <c r="D491" s="4">
        <f t="shared" si="30"/>
        <v>3.85</v>
      </c>
      <c r="E491" s="4">
        <f t="shared" si="31"/>
        <v>40.99</v>
      </c>
      <c r="F491" s="4" t="str">
        <f>IF(AND(E491&lt;&gt;E490,E491&gt;$B$32,SUM($F$35:F490)=0),A490,"")</f>
        <v/>
      </c>
    </row>
    <row r="492" spans="1:6">
      <c r="A492" s="4">
        <f t="shared" si="28"/>
        <v>10213</v>
      </c>
      <c r="C492" s="155">
        <f t="shared" si="29"/>
        <v>46.16</v>
      </c>
      <c r="D492" s="4">
        <f t="shared" si="30"/>
        <v>3.85</v>
      </c>
      <c r="E492" s="4">
        <f t="shared" si="31"/>
        <v>40.99</v>
      </c>
      <c r="F492" s="4" t="str">
        <f>IF(AND(E492&lt;&gt;E491,E492&gt;$B$32,SUM($F$35:F491)=0),A491,"")</f>
        <v/>
      </c>
    </row>
    <row r="493" spans="1:6">
      <c r="A493" s="4">
        <f t="shared" si="28"/>
        <v>10214</v>
      </c>
      <c r="C493" s="155">
        <f t="shared" si="29"/>
        <v>46.16</v>
      </c>
      <c r="D493" s="4">
        <f t="shared" si="30"/>
        <v>3.85</v>
      </c>
      <c r="E493" s="4">
        <f t="shared" si="31"/>
        <v>40.99</v>
      </c>
      <c r="F493" s="4" t="str">
        <f>IF(AND(E493&lt;&gt;E492,E493&gt;$B$32,SUM($F$35:F492)=0),A492,"")</f>
        <v/>
      </c>
    </row>
    <row r="494" spans="1:6">
      <c r="A494" s="4">
        <f t="shared" si="28"/>
        <v>10215</v>
      </c>
      <c r="C494" s="155">
        <f t="shared" si="29"/>
        <v>46.16</v>
      </c>
      <c r="D494" s="4">
        <f t="shared" si="30"/>
        <v>3.85</v>
      </c>
      <c r="E494" s="4">
        <f t="shared" si="31"/>
        <v>41</v>
      </c>
      <c r="F494" s="4" t="str">
        <f>IF(AND(E494&lt;&gt;E493,E494&gt;$B$32,SUM($F$35:F493)=0),A493,"")</f>
        <v/>
      </c>
    </row>
    <row r="495" spans="1:6">
      <c r="A495" s="4">
        <f t="shared" si="28"/>
        <v>10216</v>
      </c>
      <c r="C495" s="155">
        <f t="shared" si="29"/>
        <v>46.16</v>
      </c>
      <c r="D495" s="4">
        <f t="shared" si="30"/>
        <v>3.85</v>
      </c>
      <c r="E495" s="4">
        <f t="shared" si="31"/>
        <v>41</v>
      </c>
      <c r="F495" s="4" t="str">
        <f>IF(AND(E495&lt;&gt;E494,E495&gt;$B$32,SUM($F$35:F494)=0),A494,"")</f>
        <v/>
      </c>
    </row>
    <row r="496" spans="1:6">
      <c r="A496" s="4">
        <f t="shared" si="28"/>
        <v>10217</v>
      </c>
      <c r="C496" s="155">
        <f t="shared" si="29"/>
        <v>46.16</v>
      </c>
      <c r="D496" s="4">
        <f t="shared" si="30"/>
        <v>3.85</v>
      </c>
      <c r="E496" s="4">
        <f t="shared" si="31"/>
        <v>41.010000000000005</v>
      </c>
      <c r="F496" s="4" t="str">
        <f>IF(AND(E496&lt;&gt;E495,E496&gt;$B$32,SUM($F$35:F495)=0),A495,"")</f>
        <v/>
      </c>
    </row>
    <row r="497" spans="1:6">
      <c r="A497" s="4">
        <f t="shared" si="28"/>
        <v>10218</v>
      </c>
      <c r="C497" s="155">
        <f t="shared" si="29"/>
        <v>46.16</v>
      </c>
      <c r="D497" s="4">
        <f t="shared" si="30"/>
        <v>3.85</v>
      </c>
      <c r="E497" s="4">
        <f t="shared" si="31"/>
        <v>41.010000000000005</v>
      </c>
      <c r="F497" s="4" t="str">
        <f>IF(AND(E497&lt;&gt;E496,E497&gt;$B$32,SUM($F$35:F496)=0),A496,"")</f>
        <v/>
      </c>
    </row>
    <row r="498" spans="1:6">
      <c r="A498" s="4">
        <f t="shared" si="28"/>
        <v>10219</v>
      </c>
      <c r="C498" s="155">
        <f t="shared" si="29"/>
        <v>46.16</v>
      </c>
      <c r="D498" s="4">
        <f t="shared" si="30"/>
        <v>3.85</v>
      </c>
      <c r="E498" s="4">
        <f t="shared" si="31"/>
        <v>41.010000000000005</v>
      </c>
      <c r="F498" s="4" t="str">
        <f>IF(AND(E498&lt;&gt;E497,E498&gt;$B$32,SUM($F$35:F497)=0),A497,"")</f>
        <v/>
      </c>
    </row>
    <row r="499" spans="1:6">
      <c r="A499" s="4">
        <f t="shared" si="28"/>
        <v>10220</v>
      </c>
      <c r="C499" s="155">
        <f t="shared" si="29"/>
        <v>46.16</v>
      </c>
      <c r="D499" s="4">
        <f t="shared" si="30"/>
        <v>3.85</v>
      </c>
      <c r="E499" s="4">
        <f t="shared" si="31"/>
        <v>41.02</v>
      </c>
      <c r="F499" s="4" t="str">
        <f>IF(AND(E499&lt;&gt;E498,E499&gt;$B$32,SUM($F$35:F498)=0),A498,"")</f>
        <v/>
      </c>
    </row>
    <row r="500" spans="1:6">
      <c r="A500" s="4">
        <f t="shared" si="28"/>
        <v>10221</v>
      </c>
      <c r="C500" s="155">
        <f t="shared" si="29"/>
        <v>46.16</v>
      </c>
      <c r="D500" s="4">
        <f t="shared" si="30"/>
        <v>3.85</v>
      </c>
      <c r="E500" s="4">
        <f t="shared" si="31"/>
        <v>41.02</v>
      </c>
      <c r="F500" s="4" t="str">
        <f>IF(AND(E500&lt;&gt;E499,E500&gt;$B$32,SUM($F$35:F499)=0),A499,"")</f>
        <v/>
      </c>
    </row>
    <row r="501" spans="1:6">
      <c r="A501" s="4">
        <f t="shared" si="28"/>
        <v>10222</v>
      </c>
      <c r="C501" s="155">
        <f t="shared" si="29"/>
        <v>46.16</v>
      </c>
      <c r="D501" s="4">
        <f t="shared" si="30"/>
        <v>3.85</v>
      </c>
      <c r="E501" s="4">
        <f t="shared" si="31"/>
        <v>41.02</v>
      </c>
      <c r="F501" s="4" t="str">
        <f>IF(AND(E501&lt;&gt;E500,E501&gt;$B$32,SUM($F$35:F500)=0),A500,"")</f>
        <v/>
      </c>
    </row>
    <row r="502" spans="1:6">
      <c r="A502" s="4">
        <f t="shared" si="28"/>
        <v>10223</v>
      </c>
      <c r="C502" s="155">
        <f t="shared" si="29"/>
        <v>46.16</v>
      </c>
      <c r="D502" s="4">
        <f t="shared" si="30"/>
        <v>3.85</v>
      </c>
      <c r="E502" s="4">
        <f t="shared" si="31"/>
        <v>41.03</v>
      </c>
      <c r="F502" s="4" t="str">
        <f>IF(AND(E502&lt;&gt;E501,E502&gt;$B$32,SUM($F$35:F501)=0),A501,"")</f>
        <v/>
      </c>
    </row>
    <row r="503" spans="1:6">
      <c r="A503" s="4">
        <f t="shared" si="28"/>
        <v>10224</v>
      </c>
      <c r="C503" s="155">
        <f t="shared" si="29"/>
        <v>46.16</v>
      </c>
      <c r="D503" s="4">
        <f t="shared" si="30"/>
        <v>3.85</v>
      </c>
      <c r="E503" s="4">
        <f t="shared" si="31"/>
        <v>41.03</v>
      </c>
      <c r="F503" s="4" t="str">
        <f>IF(AND(E503&lt;&gt;E502,E503&gt;$B$32,SUM($F$35:F502)=0),A502,"")</f>
        <v/>
      </c>
    </row>
    <row r="504" spans="1:6">
      <c r="A504" s="4">
        <f t="shared" si="28"/>
        <v>10225</v>
      </c>
      <c r="C504" s="155">
        <f t="shared" si="29"/>
        <v>46.16</v>
      </c>
      <c r="D504" s="4">
        <f t="shared" si="30"/>
        <v>3.85</v>
      </c>
      <c r="E504" s="4">
        <f t="shared" si="31"/>
        <v>41.04</v>
      </c>
      <c r="F504" s="4" t="str">
        <f>IF(AND(E504&lt;&gt;E503,E504&gt;$B$32,SUM($F$35:F503)=0),A503,"")</f>
        <v/>
      </c>
    </row>
    <row r="505" spans="1:6">
      <c r="A505" s="4">
        <f t="shared" si="28"/>
        <v>10226</v>
      </c>
      <c r="C505" s="155">
        <f t="shared" si="29"/>
        <v>46.16</v>
      </c>
      <c r="D505" s="4">
        <f t="shared" si="30"/>
        <v>3.85</v>
      </c>
      <c r="E505" s="4">
        <f t="shared" si="31"/>
        <v>41.04</v>
      </c>
      <c r="F505" s="4" t="str">
        <f>IF(AND(E505&lt;&gt;E504,E505&gt;$B$32,SUM($F$35:F504)=0),A504,"")</f>
        <v/>
      </c>
    </row>
    <row r="506" spans="1:6">
      <c r="A506" s="4">
        <f t="shared" si="28"/>
        <v>10227</v>
      </c>
      <c r="C506" s="155">
        <f t="shared" si="29"/>
        <v>46.16</v>
      </c>
      <c r="D506" s="4">
        <f t="shared" si="30"/>
        <v>3.85</v>
      </c>
      <c r="E506" s="4">
        <f t="shared" si="31"/>
        <v>41.04</v>
      </c>
      <c r="F506" s="4" t="str">
        <f>IF(AND(E506&lt;&gt;E505,E506&gt;$B$32,SUM($F$35:F505)=0),A505,"")</f>
        <v/>
      </c>
    </row>
    <row r="507" spans="1:6">
      <c r="A507" s="4">
        <f t="shared" si="28"/>
        <v>10228</v>
      </c>
      <c r="C507" s="155">
        <f t="shared" si="29"/>
        <v>46.16</v>
      </c>
      <c r="D507" s="4">
        <f t="shared" si="30"/>
        <v>3.85</v>
      </c>
      <c r="E507" s="4">
        <f t="shared" si="31"/>
        <v>41.050000000000004</v>
      </c>
      <c r="F507" s="4" t="str">
        <f>IF(AND(E507&lt;&gt;E506,E507&gt;$B$32,SUM($F$35:F506)=0),A506,"")</f>
        <v/>
      </c>
    </row>
    <row r="508" spans="1:6">
      <c r="A508" s="4">
        <f t="shared" si="28"/>
        <v>10229</v>
      </c>
      <c r="C508" s="155">
        <f t="shared" si="29"/>
        <v>46.16</v>
      </c>
      <c r="D508" s="4">
        <f t="shared" si="30"/>
        <v>3.85</v>
      </c>
      <c r="E508" s="4">
        <f t="shared" si="31"/>
        <v>41.050000000000004</v>
      </c>
      <c r="F508" s="4" t="str">
        <f>IF(AND(E508&lt;&gt;E507,E508&gt;$B$32,SUM($F$35:F507)=0),A507,"")</f>
        <v/>
      </c>
    </row>
    <row r="509" spans="1:6">
      <c r="A509" s="4">
        <f t="shared" si="28"/>
        <v>10230</v>
      </c>
      <c r="C509" s="155">
        <f t="shared" si="29"/>
        <v>46.16</v>
      </c>
      <c r="D509" s="4">
        <f t="shared" si="30"/>
        <v>3.85</v>
      </c>
      <c r="E509" s="4">
        <f t="shared" si="31"/>
        <v>41.06</v>
      </c>
      <c r="F509" s="4" t="str">
        <f>IF(AND(E509&lt;&gt;E508,E509&gt;$B$32,SUM($F$35:F508)=0),A508,"")</f>
        <v/>
      </c>
    </row>
    <row r="510" spans="1:6">
      <c r="A510" s="4">
        <f t="shared" si="28"/>
        <v>10231</v>
      </c>
      <c r="C510" s="155">
        <f t="shared" si="29"/>
        <v>46.16</v>
      </c>
      <c r="D510" s="4">
        <f t="shared" si="30"/>
        <v>3.85</v>
      </c>
      <c r="E510" s="4">
        <f t="shared" si="31"/>
        <v>41.06</v>
      </c>
      <c r="F510" s="4" t="str">
        <f>IF(AND(E510&lt;&gt;E509,E510&gt;$B$32,SUM($F$35:F509)=0),A509,"")</f>
        <v/>
      </c>
    </row>
    <row r="511" spans="1:6">
      <c r="A511" s="4">
        <f t="shared" si="28"/>
        <v>10232</v>
      </c>
      <c r="C511" s="155">
        <f t="shared" si="29"/>
        <v>46.16</v>
      </c>
      <c r="D511" s="4">
        <f t="shared" si="30"/>
        <v>3.85</v>
      </c>
      <c r="E511" s="4">
        <f t="shared" si="31"/>
        <v>41.06</v>
      </c>
      <c r="F511" s="4" t="str">
        <f>IF(AND(E511&lt;&gt;E510,E511&gt;$B$32,SUM($F$35:F510)=0),A510,"")</f>
        <v/>
      </c>
    </row>
    <row r="512" spans="1:6">
      <c r="A512" s="4">
        <f t="shared" si="28"/>
        <v>10233</v>
      </c>
      <c r="C512" s="155">
        <f t="shared" si="29"/>
        <v>46.16</v>
      </c>
      <c r="D512" s="4">
        <f t="shared" si="30"/>
        <v>3.85</v>
      </c>
      <c r="E512" s="4">
        <f t="shared" si="31"/>
        <v>41.07</v>
      </c>
      <c r="F512" s="4" t="str">
        <f>IF(AND(E512&lt;&gt;E511,E512&gt;$B$32,SUM($F$35:F511)=0),A511,"")</f>
        <v/>
      </c>
    </row>
    <row r="513" spans="1:6">
      <c r="A513" s="4">
        <f t="shared" si="28"/>
        <v>10234</v>
      </c>
      <c r="C513" s="155">
        <f t="shared" si="29"/>
        <v>46.16</v>
      </c>
      <c r="D513" s="4">
        <f t="shared" si="30"/>
        <v>3.85</v>
      </c>
      <c r="E513" s="4">
        <f t="shared" si="31"/>
        <v>41.07</v>
      </c>
      <c r="F513" s="4" t="str">
        <f>IF(AND(E513&lt;&gt;E512,E513&gt;$B$32,SUM($F$35:F512)=0),A512,"")</f>
        <v/>
      </c>
    </row>
    <row r="514" spans="1:6">
      <c r="A514" s="4">
        <f t="shared" si="28"/>
        <v>10235</v>
      </c>
      <c r="C514" s="155">
        <f t="shared" si="29"/>
        <v>46.16</v>
      </c>
      <c r="D514" s="4">
        <f t="shared" si="30"/>
        <v>3.85</v>
      </c>
      <c r="E514" s="4">
        <f t="shared" si="31"/>
        <v>41.07</v>
      </c>
      <c r="F514" s="4" t="str">
        <f>IF(AND(E514&lt;&gt;E513,E514&gt;$B$32,SUM($F$35:F513)=0),A513,"")</f>
        <v/>
      </c>
    </row>
    <row r="515" spans="1:6">
      <c r="A515" s="4">
        <f t="shared" si="28"/>
        <v>10236</v>
      </c>
      <c r="C515" s="155">
        <f t="shared" si="29"/>
        <v>46.16</v>
      </c>
      <c r="D515" s="4">
        <f t="shared" si="30"/>
        <v>3.85</v>
      </c>
      <c r="E515" s="4">
        <f t="shared" si="31"/>
        <v>41.08</v>
      </c>
      <c r="F515" s="4" t="str">
        <f>IF(AND(E515&lt;&gt;E514,E515&gt;$B$32,SUM($F$35:F514)=0),A514,"")</f>
        <v/>
      </c>
    </row>
    <row r="516" spans="1:6">
      <c r="A516" s="4">
        <f t="shared" si="28"/>
        <v>10237</v>
      </c>
      <c r="C516" s="155">
        <f t="shared" si="29"/>
        <v>46.16</v>
      </c>
      <c r="D516" s="4">
        <f t="shared" si="30"/>
        <v>3.85</v>
      </c>
      <c r="E516" s="4">
        <f t="shared" si="31"/>
        <v>41.08</v>
      </c>
      <c r="F516" s="4" t="str">
        <f>IF(AND(E516&lt;&gt;E515,E516&gt;$B$32,SUM($F$35:F515)=0),A515,"")</f>
        <v/>
      </c>
    </row>
    <row r="517" spans="1:6">
      <c r="A517" s="4">
        <f t="shared" si="28"/>
        <v>10238</v>
      </c>
      <c r="C517" s="155">
        <f t="shared" si="29"/>
        <v>46.16</v>
      </c>
      <c r="D517" s="4">
        <f t="shared" si="30"/>
        <v>3.85</v>
      </c>
      <c r="E517" s="4">
        <f t="shared" si="31"/>
        <v>41.09</v>
      </c>
      <c r="F517" s="4" t="str">
        <f>IF(AND(E517&lt;&gt;E516,E517&gt;$B$32,SUM($F$35:F516)=0),A516,"")</f>
        <v/>
      </c>
    </row>
    <row r="518" spans="1:6">
      <c r="A518" s="4">
        <f t="shared" si="28"/>
        <v>10239</v>
      </c>
      <c r="C518" s="155">
        <f t="shared" si="29"/>
        <v>46.16</v>
      </c>
      <c r="D518" s="4">
        <f t="shared" si="30"/>
        <v>3.85</v>
      </c>
      <c r="E518" s="4">
        <f t="shared" si="31"/>
        <v>41.09</v>
      </c>
      <c r="F518" s="4" t="str">
        <f>IF(AND(E518&lt;&gt;E517,E518&gt;$B$32,SUM($F$35:F517)=0),A517,"")</f>
        <v/>
      </c>
    </row>
    <row r="519" spans="1:6">
      <c r="A519" s="4">
        <f t="shared" si="28"/>
        <v>10240</v>
      </c>
      <c r="C519" s="155">
        <f t="shared" si="29"/>
        <v>46.16</v>
      </c>
      <c r="D519" s="4">
        <f t="shared" si="30"/>
        <v>3.85</v>
      </c>
      <c r="E519" s="4">
        <f t="shared" si="31"/>
        <v>41.09</v>
      </c>
      <c r="F519" s="4" t="str">
        <f>IF(AND(E519&lt;&gt;E518,E519&gt;$B$32,SUM($F$35:F518)=0),A518,"")</f>
        <v/>
      </c>
    </row>
    <row r="520" spans="1:6">
      <c r="A520" s="4">
        <f t="shared" si="28"/>
        <v>10241</v>
      </c>
      <c r="C520" s="155">
        <f t="shared" si="29"/>
        <v>46.16</v>
      </c>
      <c r="D520" s="4">
        <f t="shared" si="30"/>
        <v>3.85</v>
      </c>
      <c r="E520" s="4">
        <f t="shared" si="31"/>
        <v>41.1</v>
      </c>
      <c r="F520" s="4" t="str">
        <f>IF(AND(E520&lt;&gt;E519,E520&gt;$B$32,SUM($F$35:F519)=0),A519,"")</f>
        <v/>
      </c>
    </row>
    <row r="521" spans="1:6">
      <c r="A521" s="4">
        <f t="shared" si="28"/>
        <v>10242</v>
      </c>
      <c r="C521" s="155">
        <f t="shared" si="29"/>
        <v>46.16</v>
      </c>
      <c r="D521" s="4">
        <f t="shared" si="30"/>
        <v>3.85</v>
      </c>
      <c r="E521" s="4">
        <f t="shared" si="31"/>
        <v>41.1</v>
      </c>
      <c r="F521" s="4" t="str">
        <f>IF(AND(E521&lt;&gt;E520,E521&gt;$B$32,SUM($F$35:F520)=0),A520,"")</f>
        <v/>
      </c>
    </row>
    <row r="522" spans="1:6">
      <c r="A522" s="4">
        <f t="shared" si="28"/>
        <v>10243</v>
      </c>
      <c r="C522" s="155">
        <f t="shared" si="29"/>
        <v>46.16</v>
      </c>
      <c r="D522" s="4">
        <f t="shared" si="30"/>
        <v>3.85</v>
      </c>
      <c r="E522" s="4">
        <f t="shared" si="31"/>
        <v>41.11</v>
      </c>
      <c r="F522" s="4" t="str">
        <f>IF(AND(E522&lt;&gt;E521,E522&gt;$B$32,SUM($F$35:F521)=0),A521,"")</f>
        <v/>
      </c>
    </row>
    <row r="523" spans="1:6">
      <c r="A523" s="4">
        <f t="shared" si="28"/>
        <v>10244</v>
      </c>
      <c r="C523" s="155">
        <f t="shared" si="29"/>
        <v>46.16</v>
      </c>
      <c r="D523" s="4">
        <f t="shared" si="30"/>
        <v>3.85</v>
      </c>
      <c r="E523" s="4">
        <f t="shared" si="31"/>
        <v>41.11</v>
      </c>
      <c r="F523" s="4" t="str">
        <f>IF(AND(E523&lt;&gt;E522,E523&gt;$B$32,SUM($F$35:F522)=0),A522,"")</f>
        <v/>
      </c>
    </row>
    <row r="524" spans="1:6">
      <c r="A524" s="4">
        <f t="shared" si="28"/>
        <v>10245</v>
      </c>
      <c r="C524" s="155">
        <f t="shared" si="29"/>
        <v>46.16</v>
      </c>
      <c r="D524" s="4">
        <f t="shared" si="30"/>
        <v>3.85</v>
      </c>
      <c r="E524" s="4">
        <f t="shared" si="31"/>
        <v>41.11</v>
      </c>
      <c r="F524" s="4" t="str">
        <f>IF(AND(E524&lt;&gt;E523,E524&gt;$B$32,SUM($F$35:F523)=0),A523,"")</f>
        <v/>
      </c>
    </row>
    <row r="525" spans="1:6">
      <c r="A525" s="4">
        <f t="shared" si="28"/>
        <v>10246</v>
      </c>
      <c r="C525" s="155">
        <f t="shared" si="29"/>
        <v>46.16</v>
      </c>
      <c r="D525" s="4">
        <f t="shared" si="30"/>
        <v>3.85</v>
      </c>
      <c r="E525" s="4">
        <f t="shared" si="31"/>
        <v>41.120000000000005</v>
      </c>
      <c r="F525" s="4" t="str">
        <f>IF(AND(E525&lt;&gt;E524,E525&gt;$B$32,SUM($F$35:F524)=0),A524,"")</f>
        <v/>
      </c>
    </row>
    <row r="526" spans="1:6">
      <c r="A526" s="4">
        <f t="shared" si="28"/>
        <v>10247</v>
      </c>
      <c r="C526" s="155">
        <f t="shared" si="29"/>
        <v>46.16</v>
      </c>
      <c r="D526" s="4">
        <f t="shared" si="30"/>
        <v>3.85</v>
      </c>
      <c r="E526" s="4">
        <f t="shared" si="31"/>
        <v>41.120000000000005</v>
      </c>
      <c r="F526" s="4" t="str">
        <f>IF(AND(E526&lt;&gt;E525,E526&gt;$B$32,SUM($F$35:F525)=0),A525,"")</f>
        <v/>
      </c>
    </row>
    <row r="527" spans="1:6">
      <c r="A527" s="4">
        <f t="shared" si="28"/>
        <v>10248</v>
      </c>
      <c r="C527" s="155">
        <f t="shared" si="29"/>
        <v>46.16</v>
      </c>
      <c r="D527" s="4">
        <f t="shared" si="30"/>
        <v>3.85</v>
      </c>
      <c r="E527" s="4">
        <f t="shared" si="31"/>
        <v>41.120000000000005</v>
      </c>
      <c r="F527" s="4" t="str">
        <f>IF(AND(E527&lt;&gt;E526,E527&gt;$B$32,SUM($F$35:F526)=0),A526,"")</f>
        <v/>
      </c>
    </row>
    <row r="528" spans="1:6">
      <c r="A528" s="4">
        <f t="shared" si="28"/>
        <v>10249</v>
      </c>
      <c r="C528" s="155">
        <f t="shared" si="29"/>
        <v>46.16</v>
      </c>
      <c r="D528" s="4">
        <f t="shared" si="30"/>
        <v>3.85</v>
      </c>
      <c r="E528" s="4">
        <f t="shared" si="31"/>
        <v>41.13</v>
      </c>
      <c r="F528" s="4" t="str">
        <f>IF(AND(E528&lt;&gt;E527,E528&gt;$B$32,SUM($F$35:F527)=0),A527,"")</f>
        <v/>
      </c>
    </row>
    <row r="529" spans="1:6">
      <c r="A529" s="4">
        <f t="shared" si="28"/>
        <v>10250</v>
      </c>
      <c r="C529" s="155">
        <f t="shared" si="29"/>
        <v>46.16</v>
      </c>
      <c r="D529" s="4">
        <f t="shared" si="30"/>
        <v>3.85</v>
      </c>
      <c r="E529" s="4">
        <f t="shared" si="31"/>
        <v>41.13</v>
      </c>
      <c r="F529" s="4" t="str">
        <f>IF(AND(E529&lt;&gt;E528,E529&gt;$B$32,SUM($F$35:F528)=0),A528,"")</f>
        <v/>
      </c>
    </row>
    <row r="530" spans="1:6">
      <c r="A530" s="4">
        <f t="shared" si="28"/>
        <v>10251</v>
      </c>
      <c r="C530" s="155">
        <f t="shared" si="29"/>
        <v>46.16</v>
      </c>
      <c r="D530" s="4">
        <f t="shared" si="30"/>
        <v>3.85</v>
      </c>
      <c r="E530" s="4">
        <f t="shared" si="31"/>
        <v>41.14</v>
      </c>
      <c r="F530" s="4" t="str">
        <f>IF(AND(E530&lt;&gt;E529,E530&gt;$B$32,SUM($F$35:F529)=0),A529,"")</f>
        <v/>
      </c>
    </row>
    <row r="531" spans="1:6">
      <c r="A531" s="4">
        <f t="shared" si="28"/>
        <v>10252</v>
      </c>
      <c r="C531" s="155">
        <f t="shared" si="29"/>
        <v>46.16</v>
      </c>
      <c r="D531" s="4">
        <f t="shared" si="30"/>
        <v>3.85</v>
      </c>
      <c r="E531" s="4">
        <f t="shared" si="31"/>
        <v>41.14</v>
      </c>
      <c r="F531" s="4" t="str">
        <f>IF(AND(E531&lt;&gt;E530,E531&gt;$B$32,SUM($F$35:F530)=0),A530,"")</f>
        <v/>
      </c>
    </row>
    <row r="532" spans="1:6">
      <c r="A532" s="4">
        <f t="shared" si="28"/>
        <v>10253</v>
      </c>
      <c r="C532" s="155">
        <f t="shared" si="29"/>
        <v>46.16</v>
      </c>
      <c r="D532" s="4">
        <f t="shared" si="30"/>
        <v>3.85</v>
      </c>
      <c r="E532" s="4">
        <f t="shared" si="31"/>
        <v>41.14</v>
      </c>
      <c r="F532" s="4" t="str">
        <f>IF(AND(E532&lt;&gt;E531,E532&gt;$B$32,SUM($F$35:F531)=0),A531,"")</f>
        <v/>
      </c>
    </row>
    <row r="533" spans="1:6">
      <c r="A533" s="4">
        <f t="shared" si="28"/>
        <v>10254</v>
      </c>
      <c r="C533" s="155">
        <f t="shared" si="29"/>
        <v>46.16</v>
      </c>
      <c r="D533" s="4">
        <f t="shared" si="30"/>
        <v>3.85</v>
      </c>
      <c r="E533" s="4">
        <f t="shared" si="31"/>
        <v>41.15</v>
      </c>
      <c r="F533" s="4" t="str">
        <f>IF(AND(E533&lt;&gt;E532,E533&gt;$B$32,SUM($F$35:F532)=0),A532,"")</f>
        <v/>
      </c>
    </row>
    <row r="534" spans="1:6">
      <c r="A534" s="4">
        <f t="shared" si="28"/>
        <v>10255</v>
      </c>
      <c r="C534" s="155">
        <f t="shared" si="29"/>
        <v>46.16</v>
      </c>
      <c r="D534" s="4">
        <f t="shared" si="30"/>
        <v>3.85</v>
      </c>
      <c r="E534" s="4">
        <f t="shared" si="31"/>
        <v>41.15</v>
      </c>
      <c r="F534" s="4" t="str">
        <f>IF(AND(E534&lt;&gt;E533,E534&gt;$B$32,SUM($F$35:F533)=0),A533,"")</f>
        <v/>
      </c>
    </row>
    <row r="535" spans="1:6">
      <c r="A535" s="4">
        <f t="shared" si="28"/>
        <v>10256</v>
      </c>
      <c r="C535" s="155">
        <f t="shared" si="29"/>
        <v>46.16</v>
      </c>
      <c r="D535" s="4">
        <f t="shared" si="30"/>
        <v>3.85</v>
      </c>
      <c r="E535" s="4">
        <f t="shared" si="31"/>
        <v>41.160000000000004</v>
      </c>
      <c r="F535" s="4" t="str">
        <f>IF(AND(E535&lt;&gt;E534,E535&gt;$B$32,SUM($F$35:F534)=0),A534,"")</f>
        <v/>
      </c>
    </row>
    <row r="536" spans="1:6">
      <c r="A536" s="4">
        <f t="shared" si="28"/>
        <v>10257</v>
      </c>
      <c r="C536" s="155">
        <f t="shared" si="29"/>
        <v>46.16</v>
      </c>
      <c r="D536" s="4">
        <f t="shared" si="30"/>
        <v>3.85</v>
      </c>
      <c r="E536" s="4">
        <f t="shared" si="31"/>
        <v>41.160000000000004</v>
      </c>
      <c r="F536" s="4" t="str">
        <f>IF(AND(E536&lt;&gt;E535,E536&gt;$B$32,SUM($F$35:F535)=0),A535,"")</f>
        <v/>
      </c>
    </row>
    <row r="537" spans="1:6">
      <c r="A537" s="4">
        <f t="shared" si="28"/>
        <v>10258</v>
      </c>
      <c r="C537" s="155">
        <f t="shared" si="29"/>
        <v>46.16</v>
      </c>
      <c r="D537" s="4">
        <f t="shared" si="30"/>
        <v>3.85</v>
      </c>
      <c r="E537" s="4">
        <f t="shared" si="31"/>
        <v>41.160000000000004</v>
      </c>
      <c r="F537" s="4" t="str">
        <f>IF(AND(E537&lt;&gt;E536,E537&gt;$B$32,SUM($F$35:F536)=0),A536,"")</f>
        <v/>
      </c>
    </row>
    <row r="538" spans="1:6">
      <c r="A538" s="4">
        <f t="shared" si="28"/>
        <v>10259</v>
      </c>
      <c r="C538" s="155">
        <f t="shared" si="29"/>
        <v>46.16</v>
      </c>
      <c r="D538" s="4">
        <f t="shared" si="30"/>
        <v>3.85</v>
      </c>
      <c r="E538" s="4">
        <f t="shared" si="31"/>
        <v>41.17</v>
      </c>
      <c r="F538" s="4" t="str">
        <f>IF(AND(E538&lt;&gt;E537,E538&gt;$B$32,SUM($F$35:F537)=0),A537,"")</f>
        <v/>
      </c>
    </row>
    <row r="539" spans="1:6">
      <c r="A539" s="4">
        <f t="shared" si="28"/>
        <v>10260</v>
      </c>
      <c r="C539" s="155">
        <f t="shared" si="29"/>
        <v>46.16</v>
      </c>
      <c r="D539" s="4">
        <f t="shared" si="30"/>
        <v>3.85</v>
      </c>
      <c r="E539" s="4">
        <f t="shared" si="31"/>
        <v>41.17</v>
      </c>
      <c r="F539" s="4" t="str">
        <f>IF(AND(E539&lt;&gt;E538,E539&gt;$B$32,SUM($F$35:F538)=0),A538,"")</f>
        <v/>
      </c>
    </row>
    <row r="540" spans="1:6">
      <c r="A540" s="4">
        <f t="shared" si="28"/>
        <v>10261</v>
      </c>
      <c r="C540" s="155">
        <f t="shared" si="29"/>
        <v>46.16</v>
      </c>
      <c r="D540" s="4">
        <f t="shared" si="30"/>
        <v>3.85</v>
      </c>
      <c r="E540" s="4">
        <f t="shared" si="31"/>
        <v>41.17</v>
      </c>
      <c r="F540" s="4" t="str">
        <f>IF(AND(E540&lt;&gt;E539,E540&gt;$B$32,SUM($F$35:F539)=0),A539,"")</f>
        <v/>
      </c>
    </row>
    <row r="541" spans="1:6">
      <c r="A541" s="4">
        <f t="shared" si="28"/>
        <v>10262</v>
      </c>
      <c r="C541" s="155">
        <f t="shared" si="29"/>
        <v>46.16</v>
      </c>
      <c r="D541" s="4">
        <f t="shared" si="30"/>
        <v>3.85</v>
      </c>
      <c r="E541" s="4">
        <f t="shared" si="31"/>
        <v>41.18</v>
      </c>
      <c r="F541" s="4" t="str">
        <f>IF(AND(E541&lt;&gt;E540,E541&gt;$B$32,SUM($F$35:F540)=0),A540,"")</f>
        <v/>
      </c>
    </row>
    <row r="542" spans="1:6">
      <c r="A542" s="4">
        <f t="shared" si="28"/>
        <v>10263</v>
      </c>
      <c r="C542" s="155">
        <f t="shared" si="29"/>
        <v>46.16</v>
      </c>
      <c r="D542" s="4">
        <f t="shared" si="30"/>
        <v>3.85</v>
      </c>
      <c r="E542" s="4">
        <f t="shared" si="31"/>
        <v>41.18</v>
      </c>
      <c r="F542" s="4" t="str">
        <f>IF(AND(E542&lt;&gt;E541,E542&gt;$B$32,SUM($F$35:F541)=0),A541,"")</f>
        <v/>
      </c>
    </row>
    <row r="543" spans="1:6">
      <c r="A543" s="4">
        <f t="shared" si="28"/>
        <v>10264</v>
      </c>
      <c r="C543" s="155">
        <f t="shared" si="29"/>
        <v>46.16</v>
      </c>
      <c r="D543" s="4">
        <f t="shared" si="30"/>
        <v>3.85</v>
      </c>
      <c r="E543" s="4">
        <f t="shared" si="31"/>
        <v>41.190000000000005</v>
      </c>
      <c r="F543" s="4" t="str">
        <f>IF(AND(E543&lt;&gt;E542,E543&gt;$B$32,SUM($F$35:F542)=0),A542,"")</f>
        <v/>
      </c>
    </row>
    <row r="544" spans="1:6">
      <c r="A544" s="4">
        <f t="shared" si="28"/>
        <v>10265</v>
      </c>
      <c r="C544" s="155">
        <f t="shared" si="29"/>
        <v>46.16</v>
      </c>
      <c r="D544" s="4">
        <f t="shared" si="30"/>
        <v>3.85</v>
      </c>
      <c r="E544" s="4">
        <f t="shared" si="31"/>
        <v>41.190000000000005</v>
      </c>
      <c r="F544" s="4" t="str">
        <f>IF(AND(E544&lt;&gt;E543,E544&gt;$B$32,SUM($F$35:F543)=0),A543,"")</f>
        <v/>
      </c>
    </row>
    <row r="545" spans="1:6">
      <c r="A545" s="4">
        <f t="shared" si="28"/>
        <v>10266</v>
      </c>
      <c r="C545" s="155">
        <f t="shared" si="29"/>
        <v>46.16</v>
      </c>
      <c r="D545" s="4">
        <f t="shared" si="30"/>
        <v>3.85</v>
      </c>
      <c r="E545" s="4">
        <f t="shared" si="31"/>
        <v>41.190000000000005</v>
      </c>
      <c r="F545" s="4" t="str">
        <f>IF(AND(E545&lt;&gt;E544,E545&gt;$B$32,SUM($F$35:F544)=0),A544,"")</f>
        <v/>
      </c>
    </row>
    <row r="546" spans="1:6">
      <c r="A546" s="4">
        <f t="shared" si="28"/>
        <v>10267</v>
      </c>
      <c r="C546" s="155">
        <f t="shared" si="29"/>
        <v>46.16</v>
      </c>
      <c r="D546" s="4">
        <f t="shared" si="30"/>
        <v>3.85</v>
      </c>
      <c r="E546" s="4">
        <f t="shared" si="31"/>
        <v>41.2</v>
      </c>
      <c r="F546" s="4" t="str">
        <f>IF(AND(E546&lt;&gt;E545,E546&gt;$B$32,SUM($F$35:F545)=0),A545,"")</f>
        <v/>
      </c>
    </row>
    <row r="547" spans="1:6">
      <c r="A547" s="4">
        <f t="shared" si="28"/>
        <v>10268</v>
      </c>
      <c r="C547" s="155">
        <f t="shared" si="29"/>
        <v>46.16</v>
      </c>
      <c r="D547" s="4">
        <f t="shared" si="30"/>
        <v>3.85</v>
      </c>
      <c r="E547" s="4">
        <f t="shared" si="31"/>
        <v>41.2</v>
      </c>
      <c r="F547" s="4" t="str">
        <f>IF(AND(E547&lt;&gt;E546,E547&gt;$B$32,SUM($F$35:F546)=0),A546,"")</f>
        <v/>
      </c>
    </row>
    <row r="548" spans="1:6">
      <c r="A548" s="4">
        <f t="shared" si="28"/>
        <v>10269</v>
      </c>
      <c r="C548" s="155">
        <f t="shared" si="29"/>
        <v>46.16</v>
      </c>
      <c r="D548" s="4">
        <f t="shared" si="30"/>
        <v>3.85</v>
      </c>
      <c r="E548" s="4">
        <f t="shared" si="31"/>
        <v>41.21</v>
      </c>
      <c r="F548" s="4" t="str">
        <f>IF(AND(E548&lt;&gt;E547,E548&gt;$B$32,SUM($F$35:F547)=0),A547,"")</f>
        <v/>
      </c>
    </row>
    <row r="549" spans="1:6">
      <c r="A549" s="4">
        <f t="shared" ref="A549:A612" si="32">A548+1</f>
        <v>10270</v>
      </c>
      <c r="C549" s="155">
        <f t="shared" ref="C549:C612" si="33">$A$12</f>
        <v>46.16</v>
      </c>
      <c r="D549" s="4">
        <f t="shared" ref="D549:D612" si="34">ROUND(C549*(1/12),2)</f>
        <v>3.85</v>
      </c>
      <c r="E549" s="4">
        <f t="shared" ref="E549:E612" si="35">ROUND((A549/1000)*D549,2)+1.67</f>
        <v>41.21</v>
      </c>
      <c r="F549" s="4" t="str">
        <f>IF(AND(E549&lt;&gt;E548,E549&gt;$B$32,SUM($F$35:F548)=0),A548,"")</f>
        <v/>
      </c>
    </row>
    <row r="550" spans="1:6">
      <c r="A550" s="4">
        <f t="shared" si="32"/>
        <v>10271</v>
      </c>
      <c r="C550" s="155">
        <f t="shared" si="33"/>
        <v>46.16</v>
      </c>
      <c r="D550" s="4">
        <f t="shared" si="34"/>
        <v>3.85</v>
      </c>
      <c r="E550" s="4">
        <f t="shared" si="35"/>
        <v>41.21</v>
      </c>
      <c r="F550" s="4" t="str">
        <f>IF(AND(E550&lt;&gt;E549,E550&gt;$B$32,SUM($F$35:F549)=0),A549,"")</f>
        <v/>
      </c>
    </row>
    <row r="551" spans="1:6">
      <c r="A551" s="4">
        <f t="shared" si="32"/>
        <v>10272</v>
      </c>
      <c r="C551" s="155">
        <f t="shared" si="33"/>
        <v>46.16</v>
      </c>
      <c r="D551" s="4">
        <f t="shared" si="34"/>
        <v>3.85</v>
      </c>
      <c r="E551" s="4">
        <f t="shared" si="35"/>
        <v>41.22</v>
      </c>
      <c r="F551" s="4" t="str">
        <f>IF(AND(E551&lt;&gt;E550,E551&gt;$B$32,SUM($F$35:F550)=0),A550,"")</f>
        <v/>
      </c>
    </row>
    <row r="552" spans="1:6">
      <c r="A552" s="4">
        <f t="shared" si="32"/>
        <v>10273</v>
      </c>
      <c r="C552" s="155">
        <f t="shared" si="33"/>
        <v>46.16</v>
      </c>
      <c r="D552" s="4">
        <f t="shared" si="34"/>
        <v>3.85</v>
      </c>
      <c r="E552" s="4">
        <f t="shared" si="35"/>
        <v>41.22</v>
      </c>
      <c r="F552" s="4" t="str">
        <f>IF(AND(E552&lt;&gt;E551,E552&gt;$B$32,SUM($F$35:F551)=0),A551,"")</f>
        <v/>
      </c>
    </row>
    <row r="553" spans="1:6">
      <c r="A553" s="4">
        <f t="shared" si="32"/>
        <v>10274</v>
      </c>
      <c r="C553" s="155">
        <f t="shared" si="33"/>
        <v>46.16</v>
      </c>
      <c r="D553" s="4">
        <f t="shared" si="34"/>
        <v>3.85</v>
      </c>
      <c r="E553" s="4">
        <f t="shared" si="35"/>
        <v>41.22</v>
      </c>
      <c r="F553" s="4" t="str">
        <f>IF(AND(E553&lt;&gt;E552,E553&gt;$B$32,SUM($F$35:F552)=0),A552,"")</f>
        <v/>
      </c>
    </row>
    <row r="554" spans="1:6">
      <c r="A554" s="4">
        <f t="shared" si="32"/>
        <v>10275</v>
      </c>
      <c r="C554" s="155">
        <f t="shared" si="33"/>
        <v>46.16</v>
      </c>
      <c r="D554" s="4">
        <f t="shared" si="34"/>
        <v>3.85</v>
      </c>
      <c r="E554" s="4">
        <f t="shared" si="35"/>
        <v>41.230000000000004</v>
      </c>
      <c r="F554" s="4" t="str">
        <f>IF(AND(E554&lt;&gt;E553,E554&gt;$B$32,SUM($F$35:F553)=0),A553,"")</f>
        <v/>
      </c>
    </row>
    <row r="555" spans="1:6">
      <c r="A555" s="4">
        <f t="shared" si="32"/>
        <v>10276</v>
      </c>
      <c r="C555" s="155">
        <f t="shared" si="33"/>
        <v>46.16</v>
      </c>
      <c r="D555" s="4">
        <f t="shared" si="34"/>
        <v>3.85</v>
      </c>
      <c r="E555" s="4">
        <f t="shared" si="35"/>
        <v>41.230000000000004</v>
      </c>
      <c r="F555" s="4" t="str">
        <f>IF(AND(E555&lt;&gt;E554,E555&gt;$B$32,SUM($F$35:F554)=0),A554,"")</f>
        <v/>
      </c>
    </row>
    <row r="556" spans="1:6">
      <c r="A556" s="4">
        <f t="shared" si="32"/>
        <v>10277</v>
      </c>
      <c r="C556" s="155">
        <f t="shared" si="33"/>
        <v>46.16</v>
      </c>
      <c r="D556" s="4">
        <f t="shared" si="34"/>
        <v>3.85</v>
      </c>
      <c r="E556" s="4">
        <f t="shared" si="35"/>
        <v>41.24</v>
      </c>
      <c r="F556" s="4" t="str">
        <f>IF(AND(E556&lt;&gt;E555,E556&gt;$B$32,SUM($F$35:F555)=0),A555,"")</f>
        <v/>
      </c>
    </row>
    <row r="557" spans="1:6">
      <c r="A557" s="4">
        <f t="shared" si="32"/>
        <v>10278</v>
      </c>
      <c r="C557" s="155">
        <f t="shared" si="33"/>
        <v>46.16</v>
      </c>
      <c r="D557" s="4">
        <f t="shared" si="34"/>
        <v>3.85</v>
      </c>
      <c r="E557" s="4">
        <f t="shared" si="35"/>
        <v>41.24</v>
      </c>
      <c r="F557" s="4" t="str">
        <f>IF(AND(E557&lt;&gt;E556,E557&gt;$B$32,SUM($F$35:F556)=0),A556,"")</f>
        <v/>
      </c>
    </row>
    <row r="558" spans="1:6">
      <c r="A558" s="4">
        <f t="shared" si="32"/>
        <v>10279</v>
      </c>
      <c r="C558" s="155">
        <f t="shared" si="33"/>
        <v>46.16</v>
      </c>
      <c r="D558" s="4">
        <f t="shared" si="34"/>
        <v>3.85</v>
      </c>
      <c r="E558" s="4">
        <f t="shared" si="35"/>
        <v>41.24</v>
      </c>
      <c r="F558" s="4" t="str">
        <f>IF(AND(E558&lt;&gt;E557,E558&gt;$B$32,SUM($F$35:F557)=0),A557,"")</f>
        <v/>
      </c>
    </row>
    <row r="559" spans="1:6">
      <c r="A559" s="4">
        <f t="shared" si="32"/>
        <v>10280</v>
      </c>
      <c r="C559" s="155">
        <f t="shared" si="33"/>
        <v>46.16</v>
      </c>
      <c r="D559" s="4">
        <f t="shared" si="34"/>
        <v>3.85</v>
      </c>
      <c r="E559" s="4">
        <f t="shared" si="35"/>
        <v>41.25</v>
      </c>
      <c r="F559" s="4" t="str">
        <f>IF(AND(E559&lt;&gt;E558,E559&gt;$B$32,SUM($F$35:F558)=0),A558,"")</f>
        <v/>
      </c>
    </row>
    <row r="560" spans="1:6">
      <c r="A560" s="4">
        <f t="shared" si="32"/>
        <v>10281</v>
      </c>
      <c r="C560" s="155">
        <f t="shared" si="33"/>
        <v>46.16</v>
      </c>
      <c r="D560" s="4">
        <f t="shared" si="34"/>
        <v>3.85</v>
      </c>
      <c r="E560" s="4">
        <f t="shared" si="35"/>
        <v>41.25</v>
      </c>
      <c r="F560" s="4" t="str">
        <f>IF(AND(E560&lt;&gt;E559,E560&gt;$B$32,SUM($F$35:F559)=0),A559,"")</f>
        <v/>
      </c>
    </row>
    <row r="561" spans="1:6">
      <c r="A561" s="4">
        <f t="shared" si="32"/>
        <v>10282</v>
      </c>
      <c r="C561" s="155">
        <f t="shared" si="33"/>
        <v>46.16</v>
      </c>
      <c r="D561" s="4">
        <f t="shared" si="34"/>
        <v>3.85</v>
      </c>
      <c r="E561" s="4">
        <f t="shared" si="35"/>
        <v>41.260000000000005</v>
      </c>
      <c r="F561" s="4" t="str">
        <f>IF(AND(E561&lt;&gt;E560,E561&gt;$B$32,SUM($F$35:F560)=0),A560,"")</f>
        <v/>
      </c>
    </row>
    <row r="562" spans="1:6">
      <c r="A562" s="4">
        <f t="shared" si="32"/>
        <v>10283</v>
      </c>
      <c r="C562" s="155">
        <f t="shared" si="33"/>
        <v>46.16</v>
      </c>
      <c r="D562" s="4">
        <f t="shared" si="34"/>
        <v>3.85</v>
      </c>
      <c r="E562" s="4">
        <f t="shared" si="35"/>
        <v>41.260000000000005</v>
      </c>
      <c r="F562" s="4" t="str">
        <f>IF(AND(E562&lt;&gt;E561,E562&gt;$B$32,SUM($F$35:F561)=0),A561,"")</f>
        <v/>
      </c>
    </row>
    <row r="563" spans="1:6">
      <c r="A563" s="4">
        <f t="shared" si="32"/>
        <v>10284</v>
      </c>
      <c r="C563" s="155">
        <f t="shared" si="33"/>
        <v>46.16</v>
      </c>
      <c r="D563" s="4">
        <f t="shared" si="34"/>
        <v>3.85</v>
      </c>
      <c r="E563" s="4">
        <f t="shared" si="35"/>
        <v>41.260000000000005</v>
      </c>
      <c r="F563" s="4" t="str">
        <f>IF(AND(E563&lt;&gt;E562,E563&gt;$B$32,SUM($F$35:F562)=0),A562,"")</f>
        <v/>
      </c>
    </row>
    <row r="564" spans="1:6">
      <c r="A564" s="4">
        <f t="shared" si="32"/>
        <v>10285</v>
      </c>
      <c r="C564" s="155">
        <f t="shared" si="33"/>
        <v>46.16</v>
      </c>
      <c r="D564" s="4">
        <f t="shared" si="34"/>
        <v>3.85</v>
      </c>
      <c r="E564" s="4">
        <f t="shared" si="35"/>
        <v>41.27</v>
      </c>
      <c r="F564" s="4" t="str">
        <f>IF(AND(E564&lt;&gt;E563,E564&gt;$B$32,SUM($F$35:F563)=0),A563,"")</f>
        <v/>
      </c>
    </row>
    <row r="565" spans="1:6">
      <c r="A565" s="4">
        <f t="shared" si="32"/>
        <v>10286</v>
      </c>
      <c r="C565" s="155">
        <f t="shared" si="33"/>
        <v>46.16</v>
      </c>
      <c r="D565" s="4">
        <f t="shared" si="34"/>
        <v>3.85</v>
      </c>
      <c r="E565" s="4">
        <f t="shared" si="35"/>
        <v>41.27</v>
      </c>
      <c r="F565" s="4" t="str">
        <f>IF(AND(E565&lt;&gt;E564,E565&gt;$B$32,SUM($F$35:F564)=0),A564,"")</f>
        <v/>
      </c>
    </row>
    <row r="566" spans="1:6">
      <c r="A566" s="4">
        <f t="shared" si="32"/>
        <v>10287</v>
      </c>
      <c r="C566" s="155">
        <f t="shared" si="33"/>
        <v>46.16</v>
      </c>
      <c r="D566" s="4">
        <f t="shared" si="34"/>
        <v>3.85</v>
      </c>
      <c r="E566" s="4">
        <f t="shared" si="35"/>
        <v>41.27</v>
      </c>
      <c r="F566" s="4" t="str">
        <f>IF(AND(E566&lt;&gt;E565,E566&gt;$B$32,SUM($F$35:F565)=0),A565,"")</f>
        <v/>
      </c>
    </row>
    <row r="567" spans="1:6">
      <c r="A567" s="4">
        <f t="shared" si="32"/>
        <v>10288</v>
      </c>
      <c r="C567" s="155">
        <f t="shared" si="33"/>
        <v>46.16</v>
      </c>
      <c r="D567" s="4">
        <f t="shared" si="34"/>
        <v>3.85</v>
      </c>
      <c r="E567" s="4">
        <f t="shared" si="35"/>
        <v>41.28</v>
      </c>
      <c r="F567" s="4" t="str">
        <f>IF(AND(E567&lt;&gt;E566,E567&gt;$B$32,SUM($F$35:F566)=0),A566,"")</f>
        <v/>
      </c>
    </row>
    <row r="568" spans="1:6">
      <c r="A568" s="4">
        <f t="shared" si="32"/>
        <v>10289</v>
      </c>
      <c r="C568" s="155">
        <f t="shared" si="33"/>
        <v>46.16</v>
      </c>
      <c r="D568" s="4">
        <f t="shared" si="34"/>
        <v>3.85</v>
      </c>
      <c r="E568" s="4">
        <f t="shared" si="35"/>
        <v>41.28</v>
      </c>
      <c r="F568" s="4" t="str">
        <f>IF(AND(E568&lt;&gt;E567,E568&gt;$B$32,SUM($F$35:F567)=0),A567,"")</f>
        <v/>
      </c>
    </row>
    <row r="569" spans="1:6">
      <c r="A569" s="4">
        <f t="shared" si="32"/>
        <v>10290</v>
      </c>
      <c r="C569" s="155">
        <f t="shared" si="33"/>
        <v>46.16</v>
      </c>
      <c r="D569" s="4">
        <f t="shared" si="34"/>
        <v>3.85</v>
      </c>
      <c r="E569" s="4">
        <f t="shared" si="35"/>
        <v>41.29</v>
      </c>
      <c r="F569" s="4" t="str">
        <f>IF(AND(E569&lt;&gt;E568,E569&gt;$B$32,SUM($F$35:F568)=0),A568,"")</f>
        <v/>
      </c>
    </row>
    <row r="570" spans="1:6">
      <c r="A570" s="4">
        <f t="shared" si="32"/>
        <v>10291</v>
      </c>
      <c r="C570" s="155">
        <f t="shared" si="33"/>
        <v>46.16</v>
      </c>
      <c r="D570" s="4">
        <f t="shared" si="34"/>
        <v>3.85</v>
      </c>
      <c r="E570" s="4">
        <f t="shared" si="35"/>
        <v>41.29</v>
      </c>
      <c r="F570" s="4" t="str">
        <f>IF(AND(E570&lt;&gt;E569,E570&gt;$B$32,SUM($F$35:F569)=0),A569,"")</f>
        <v/>
      </c>
    </row>
    <row r="571" spans="1:6">
      <c r="A571" s="4">
        <f t="shared" si="32"/>
        <v>10292</v>
      </c>
      <c r="C571" s="155">
        <f t="shared" si="33"/>
        <v>46.16</v>
      </c>
      <c r="D571" s="4">
        <f t="shared" si="34"/>
        <v>3.85</v>
      </c>
      <c r="E571" s="4">
        <f t="shared" si="35"/>
        <v>41.29</v>
      </c>
      <c r="F571" s="4" t="str">
        <f>IF(AND(E571&lt;&gt;E570,E571&gt;$B$32,SUM($F$35:F570)=0),A570,"")</f>
        <v/>
      </c>
    </row>
    <row r="572" spans="1:6">
      <c r="A572" s="4">
        <f t="shared" si="32"/>
        <v>10293</v>
      </c>
      <c r="C572" s="155">
        <f t="shared" si="33"/>
        <v>46.16</v>
      </c>
      <c r="D572" s="4">
        <f t="shared" si="34"/>
        <v>3.85</v>
      </c>
      <c r="E572" s="4">
        <f t="shared" si="35"/>
        <v>41.300000000000004</v>
      </c>
      <c r="F572" s="4" t="str">
        <f>IF(AND(E572&lt;&gt;E571,E572&gt;$B$32,SUM($F$35:F571)=0),A571,"")</f>
        <v/>
      </c>
    </row>
    <row r="573" spans="1:6">
      <c r="A573" s="4">
        <f t="shared" si="32"/>
        <v>10294</v>
      </c>
      <c r="C573" s="155">
        <f t="shared" si="33"/>
        <v>46.16</v>
      </c>
      <c r="D573" s="4">
        <f t="shared" si="34"/>
        <v>3.85</v>
      </c>
      <c r="E573" s="4">
        <f t="shared" si="35"/>
        <v>41.300000000000004</v>
      </c>
      <c r="F573" s="4" t="str">
        <f>IF(AND(E573&lt;&gt;E572,E573&gt;$B$32,SUM($F$35:F572)=0),A572,"")</f>
        <v/>
      </c>
    </row>
    <row r="574" spans="1:6">
      <c r="A574" s="4">
        <f t="shared" si="32"/>
        <v>10295</v>
      </c>
      <c r="C574" s="155">
        <f t="shared" si="33"/>
        <v>46.16</v>
      </c>
      <c r="D574" s="4">
        <f t="shared" si="34"/>
        <v>3.85</v>
      </c>
      <c r="E574" s="4">
        <f t="shared" si="35"/>
        <v>41.31</v>
      </c>
      <c r="F574" s="4" t="str">
        <f>IF(AND(E574&lt;&gt;E573,E574&gt;$B$32,SUM($F$35:F573)=0),A573,"")</f>
        <v/>
      </c>
    </row>
    <row r="575" spans="1:6">
      <c r="A575" s="4">
        <f t="shared" si="32"/>
        <v>10296</v>
      </c>
      <c r="C575" s="155">
        <f t="shared" si="33"/>
        <v>46.16</v>
      </c>
      <c r="D575" s="4">
        <f t="shared" si="34"/>
        <v>3.85</v>
      </c>
      <c r="E575" s="4">
        <f t="shared" si="35"/>
        <v>41.31</v>
      </c>
      <c r="F575" s="4" t="str">
        <f>IF(AND(E575&lt;&gt;E574,E575&gt;$B$32,SUM($F$35:F574)=0),A574,"")</f>
        <v/>
      </c>
    </row>
    <row r="576" spans="1:6">
      <c r="A576" s="4">
        <f t="shared" si="32"/>
        <v>10297</v>
      </c>
      <c r="C576" s="155">
        <f t="shared" si="33"/>
        <v>46.16</v>
      </c>
      <c r="D576" s="4">
        <f t="shared" si="34"/>
        <v>3.85</v>
      </c>
      <c r="E576" s="4">
        <f t="shared" si="35"/>
        <v>41.31</v>
      </c>
      <c r="F576" s="4" t="str">
        <f>IF(AND(E576&lt;&gt;E575,E576&gt;$B$32,SUM($F$35:F575)=0),A575,"")</f>
        <v/>
      </c>
    </row>
    <row r="577" spans="1:6">
      <c r="A577" s="4">
        <f t="shared" si="32"/>
        <v>10298</v>
      </c>
      <c r="C577" s="155">
        <f t="shared" si="33"/>
        <v>46.16</v>
      </c>
      <c r="D577" s="4">
        <f t="shared" si="34"/>
        <v>3.85</v>
      </c>
      <c r="E577" s="4">
        <f t="shared" si="35"/>
        <v>41.32</v>
      </c>
      <c r="F577" s="4" t="str">
        <f>IF(AND(E577&lt;&gt;E576,E577&gt;$B$32,SUM($F$35:F576)=0),A576,"")</f>
        <v/>
      </c>
    </row>
    <row r="578" spans="1:6">
      <c r="A578" s="4">
        <f t="shared" si="32"/>
        <v>10299</v>
      </c>
      <c r="C578" s="155">
        <f t="shared" si="33"/>
        <v>46.16</v>
      </c>
      <c r="D578" s="4">
        <f t="shared" si="34"/>
        <v>3.85</v>
      </c>
      <c r="E578" s="4">
        <f t="shared" si="35"/>
        <v>41.32</v>
      </c>
      <c r="F578" s="4" t="str">
        <f>IF(AND(E578&lt;&gt;E577,E578&gt;$B$32,SUM($F$35:F577)=0),A577,"")</f>
        <v/>
      </c>
    </row>
    <row r="579" spans="1:6">
      <c r="A579" s="4">
        <f t="shared" si="32"/>
        <v>10300</v>
      </c>
      <c r="C579" s="155">
        <f t="shared" si="33"/>
        <v>46.16</v>
      </c>
      <c r="D579" s="4">
        <f t="shared" si="34"/>
        <v>3.85</v>
      </c>
      <c r="E579" s="4">
        <f t="shared" si="35"/>
        <v>41.33</v>
      </c>
      <c r="F579" s="4" t="str">
        <f>IF(AND(E579&lt;&gt;E578,E579&gt;$B$32,SUM($F$35:F578)=0),A578,"")</f>
        <v/>
      </c>
    </row>
    <row r="580" spans="1:6">
      <c r="A580" s="4">
        <f t="shared" si="32"/>
        <v>10301</v>
      </c>
      <c r="C580" s="155">
        <f t="shared" si="33"/>
        <v>46.16</v>
      </c>
      <c r="D580" s="4">
        <f t="shared" si="34"/>
        <v>3.85</v>
      </c>
      <c r="E580" s="4">
        <f t="shared" si="35"/>
        <v>41.33</v>
      </c>
      <c r="F580" s="4" t="str">
        <f>IF(AND(E580&lt;&gt;E579,E580&gt;$B$32,SUM($F$35:F579)=0),A579,"")</f>
        <v/>
      </c>
    </row>
    <row r="581" spans="1:6">
      <c r="A581" s="4">
        <f t="shared" si="32"/>
        <v>10302</v>
      </c>
      <c r="C581" s="155">
        <f t="shared" si="33"/>
        <v>46.16</v>
      </c>
      <c r="D581" s="4">
        <f t="shared" si="34"/>
        <v>3.85</v>
      </c>
      <c r="E581" s="4">
        <f t="shared" si="35"/>
        <v>41.33</v>
      </c>
      <c r="F581" s="4" t="str">
        <f>IF(AND(E581&lt;&gt;E580,E581&gt;$B$32,SUM($F$35:F580)=0),A580,"")</f>
        <v/>
      </c>
    </row>
    <row r="582" spans="1:6">
      <c r="A582" s="4">
        <f t="shared" si="32"/>
        <v>10303</v>
      </c>
      <c r="C582" s="155">
        <f t="shared" si="33"/>
        <v>46.16</v>
      </c>
      <c r="D582" s="4">
        <f t="shared" si="34"/>
        <v>3.85</v>
      </c>
      <c r="E582" s="4">
        <f t="shared" si="35"/>
        <v>41.34</v>
      </c>
      <c r="F582" s="4" t="str">
        <f>IF(AND(E582&lt;&gt;E581,E582&gt;$B$32,SUM($F$35:F581)=0),A581,"")</f>
        <v/>
      </c>
    </row>
    <row r="583" spans="1:6">
      <c r="A583" s="4">
        <f t="shared" si="32"/>
        <v>10304</v>
      </c>
      <c r="C583" s="155">
        <f t="shared" si="33"/>
        <v>46.16</v>
      </c>
      <c r="D583" s="4">
        <f t="shared" si="34"/>
        <v>3.85</v>
      </c>
      <c r="E583" s="4">
        <f t="shared" si="35"/>
        <v>41.34</v>
      </c>
      <c r="F583" s="4" t="str">
        <f>IF(AND(E583&lt;&gt;E582,E583&gt;$B$32,SUM($F$35:F582)=0),A582,"")</f>
        <v/>
      </c>
    </row>
    <row r="584" spans="1:6">
      <c r="A584" s="4">
        <f t="shared" si="32"/>
        <v>10305</v>
      </c>
      <c r="C584" s="155">
        <f t="shared" si="33"/>
        <v>46.16</v>
      </c>
      <c r="D584" s="4">
        <f t="shared" si="34"/>
        <v>3.85</v>
      </c>
      <c r="E584" s="4">
        <f t="shared" si="35"/>
        <v>41.34</v>
      </c>
      <c r="F584" s="4" t="str">
        <f>IF(AND(E584&lt;&gt;E583,E584&gt;$B$32,SUM($F$35:F583)=0),A583,"")</f>
        <v/>
      </c>
    </row>
    <row r="585" spans="1:6">
      <c r="A585" s="4">
        <f t="shared" si="32"/>
        <v>10306</v>
      </c>
      <c r="C585" s="155">
        <f t="shared" si="33"/>
        <v>46.16</v>
      </c>
      <c r="D585" s="4">
        <f t="shared" si="34"/>
        <v>3.85</v>
      </c>
      <c r="E585" s="4">
        <f t="shared" si="35"/>
        <v>41.35</v>
      </c>
      <c r="F585" s="4" t="str">
        <f>IF(AND(E585&lt;&gt;E584,E585&gt;$B$32,SUM($F$35:F584)=0),A584,"")</f>
        <v/>
      </c>
    </row>
    <row r="586" spans="1:6">
      <c r="A586" s="4">
        <f t="shared" si="32"/>
        <v>10307</v>
      </c>
      <c r="C586" s="155">
        <f t="shared" si="33"/>
        <v>46.16</v>
      </c>
      <c r="D586" s="4">
        <f t="shared" si="34"/>
        <v>3.85</v>
      </c>
      <c r="E586" s="4">
        <f t="shared" si="35"/>
        <v>41.35</v>
      </c>
      <c r="F586" s="4" t="str">
        <f>IF(AND(E586&lt;&gt;E585,E586&gt;$B$32,SUM($F$35:F585)=0),A585,"")</f>
        <v/>
      </c>
    </row>
    <row r="587" spans="1:6">
      <c r="A587" s="4">
        <f t="shared" si="32"/>
        <v>10308</v>
      </c>
      <c r="C587" s="155">
        <f t="shared" si="33"/>
        <v>46.16</v>
      </c>
      <c r="D587" s="4">
        <f t="shared" si="34"/>
        <v>3.85</v>
      </c>
      <c r="E587" s="4">
        <f t="shared" si="35"/>
        <v>41.36</v>
      </c>
      <c r="F587" s="4" t="str">
        <f>IF(AND(E587&lt;&gt;E586,E587&gt;$B$32,SUM($F$35:F586)=0),A586,"")</f>
        <v/>
      </c>
    </row>
    <row r="588" spans="1:6">
      <c r="A588" s="4">
        <f t="shared" si="32"/>
        <v>10309</v>
      </c>
      <c r="C588" s="155">
        <f t="shared" si="33"/>
        <v>46.16</v>
      </c>
      <c r="D588" s="4">
        <f t="shared" si="34"/>
        <v>3.85</v>
      </c>
      <c r="E588" s="4">
        <f t="shared" si="35"/>
        <v>41.36</v>
      </c>
      <c r="F588" s="4" t="str">
        <f>IF(AND(E588&lt;&gt;E587,E588&gt;$B$32,SUM($F$35:F587)=0),A587,"")</f>
        <v/>
      </c>
    </row>
    <row r="589" spans="1:6">
      <c r="A589" s="4">
        <f t="shared" si="32"/>
        <v>10310</v>
      </c>
      <c r="C589" s="155">
        <f t="shared" si="33"/>
        <v>46.16</v>
      </c>
      <c r="D589" s="4">
        <f t="shared" si="34"/>
        <v>3.85</v>
      </c>
      <c r="E589" s="4">
        <f t="shared" si="35"/>
        <v>41.36</v>
      </c>
      <c r="F589" s="4" t="str">
        <f>IF(AND(E589&lt;&gt;E588,E589&gt;$B$32,SUM($F$35:F588)=0),A588,"")</f>
        <v/>
      </c>
    </row>
    <row r="590" spans="1:6">
      <c r="A590" s="4">
        <f t="shared" si="32"/>
        <v>10311</v>
      </c>
      <c r="C590" s="155">
        <f t="shared" si="33"/>
        <v>46.16</v>
      </c>
      <c r="D590" s="4">
        <f t="shared" si="34"/>
        <v>3.85</v>
      </c>
      <c r="E590" s="4">
        <f t="shared" si="35"/>
        <v>41.370000000000005</v>
      </c>
      <c r="F590" s="4" t="str">
        <f>IF(AND(E590&lt;&gt;E589,E590&gt;$B$32,SUM($F$35:F589)=0),A589,"")</f>
        <v/>
      </c>
    </row>
    <row r="591" spans="1:6">
      <c r="A591" s="4">
        <f t="shared" si="32"/>
        <v>10312</v>
      </c>
      <c r="C591" s="155">
        <f t="shared" si="33"/>
        <v>46.16</v>
      </c>
      <c r="D591" s="4">
        <f t="shared" si="34"/>
        <v>3.85</v>
      </c>
      <c r="E591" s="4">
        <f t="shared" si="35"/>
        <v>41.370000000000005</v>
      </c>
      <c r="F591" s="4" t="str">
        <f>IF(AND(E591&lt;&gt;E590,E591&gt;$B$32,SUM($F$35:F590)=0),A590,"")</f>
        <v/>
      </c>
    </row>
    <row r="592" spans="1:6">
      <c r="A592" s="4">
        <f t="shared" si="32"/>
        <v>10313</v>
      </c>
      <c r="C592" s="155">
        <f t="shared" si="33"/>
        <v>46.16</v>
      </c>
      <c r="D592" s="4">
        <f t="shared" si="34"/>
        <v>3.85</v>
      </c>
      <c r="E592" s="4">
        <f t="shared" si="35"/>
        <v>41.38</v>
      </c>
      <c r="F592" s="4" t="str">
        <f>IF(AND(E592&lt;&gt;E591,E592&gt;$B$32,SUM($F$35:F591)=0),A591,"")</f>
        <v/>
      </c>
    </row>
    <row r="593" spans="1:6">
      <c r="A593" s="4">
        <f t="shared" si="32"/>
        <v>10314</v>
      </c>
      <c r="C593" s="155">
        <f t="shared" si="33"/>
        <v>46.16</v>
      </c>
      <c r="D593" s="4">
        <f t="shared" si="34"/>
        <v>3.85</v>
      </c>
      <c r="E593" s="4">
        <f t="shared" si="35"/>
        <v>41.38</v>
      </c>
      <c r="F593" s="4" t="str">
        <f>IF(AND(E593&lt;&gt;E592,E593&gt;$B$32,SUM($F$35:F592)=0),A592,"")</f>
        <v/>
      </c>
    </row>
    <row r="594" spans="1:6">
      <c r="A594" s="4">
        <f t="shared" si="32"/>
        <v>10315</v>
      </c>
      <c r="C594" s="155">
        <f t="shared" si="33"/>
        <v>46.16</v>
      </c>
      <c r="D594" s="4">
        <f t="shared" si="34"/>
        <v>3.85</v>
      </c>
      <c r="E594" s="4">
        <f t="shared" si="35"/>
        <v>41.38</v>
      </c>
      <c r="F594" s="4" t="str">
        <f>IF(AND(E594&lt;&gt;E593,E594&gt;$B$32,SUM($F$35:F593)=0),A593,"")</f>
        <v/>
      </c>
    </row>
    <row r="595" spans="1:6">
      <c r="A595" s="4">
        <f t="shared" si="32"/>
        <v>10316</v>
      </c>
      <c r="C595" s="155">
        <f t="shared" si="33"/>
        <v>46.16</v>
      </c>
      <c r="D595" s="4">
        <f t="shared" si="34"/>
        <v>3.85</v>
      </c>
      <c r="E595" s="4">
        <f t="shared" si="35"/>
        <v>41.39</v>
      </c>
      <c r="F595" s="4" t="str">
        <f>IF(AND(E595&lt;&gt;E594,E595&gt;$B$32,SUM($F$35:F594)=0),A594,"")</f>
        <v/>
      </c>
    </row>
    <row r="596" spans="1:6">
      <c r="A596" s="4">
        <f t="shared" si="32"/>
        <v>10317</v>
      </c>
      <c r="C596" s="155">
        <f t="shared" si="33"/>
        <v>46.16</v>
      </c>
      <c r="D596" s="4">
        <f t="shared" si="34"/>
        <v>3.85</v>
      </c>
      <c r="E596" s="4">
        <f t="shared" si="35"/>
        <v>41.39</v>
      </c>
      <c r="F596" s="4" t="str">
        <f>IF(AND(E596&lt;&gt;E595,E596&gt;$B$32,SUM($F$35:F595)=0),A595,"")</f>
        <v/>
      </c>
    </row>
    <row r="597" spans="1:6">
      <c r="A597" s="4">
        <f t="shared" si="32"/>
        <v>10318</v>
      </c>
      <c r="C597" s="155">
        <f t="shared" si="33"/>
        <v>46.16</v>
      </c>
      <c r="D597" s="4">
        <f t="shared" si="34"/>
        <v>3.85</v>
      </c>
      <c r="E597" s="4">
        <f t="shared" si="35"/>
        <v>41.39</v>
      </c>
      <c r="F597" s="4" t="str">
        <f>IF(AND(E597&lt;&gt;E596,E597&gt;$B$32,SUM($F$35:F596)=0),A596,"")</f>
        <v/>
      </c>
    </row>
    <row r="598" spans="1:6">
      <c r="A598" s="4">
        <f t="shared" si="32"/>
        <v>10319</v>
      </c>
      <c r="C598" s="155">
        <f t="shared" si="33"/>
        <v>46.16</v>
      </c>
      <c r="D598" s="4">
        <f t="shared" si="34"/>
        <v>3.85</v>
      </c>
      <c r="E598" s="4">
        <f t="shared" si="35"/>
        <v>41.4</v>
      </c>
      <c r="F598" s="4" t="str">
        <f>IF(AND(E598&lt;&gt;E597,E598&gt;$B$32,SUM($F$35:F597)=0),A597,"")</f>
        <v/>
      </c>
    </row>
    <row r="599" spans="1:6">
      <c r="A599" s="4">
        <f t="shared" si="32"/>
        <v>10320</v>
      </c>
      <c r="C599" s="155">
        <f t="shared" si="33"/>
        <v>46.16</v>
      </c>
      <c r="D599" s="4">
        <f t="shared" si="34"/>
        <v>3.85</v>
      </c>
      <c r="E599" s="4">
        <f t="shared" si="35"/>
        <v>41.4</v>
      </c>
      <c r="F599" s="4" t="str">
        <f>IF(AND(E599&lt;&gt;E598,E599&gt;$B$32,SUM($F$35:F598)=0),A598,"")</f>
        <v/>
      </c>
    </row>
    <row r="600" spans="1:6">
      <c r="A600" s="4">
        <f t="shared" si="32"/>
        <v>10321</v>
      </c>
      <c r="C600" s="155">
        <f t="shared" si="33"/>
        <v>46.16</v>
      </c>
      <c r="D600" s="4">
        <f t="shared" si="34"/>
        <v>3.85</v>
      </c>
      <c r="E600" s="4">
        <f t="shared" si="35"/>
        <v>41.410000000000004</v>
      </c>
      <c r="F600" s="4" t="str">
        <f>IF(AND(E600&lt;&gt;E599,E600&gt;$B$32,SUM($F$35:F599)=0),A599,"")</f>
        <v/>
      </c>
    </row>
    <row r="601" spans="1:6">
      <c r="A601" s="4">
        <f t="shared" si="32"/>
        <v>10322</v>
      </c>
      <c r="C601" s="155">
        <f t="shared" si="33"/>
        <v>46.16</v>
      </c>
      <c r="D601" s="4">
        <f t="shared" si="34"/>
        <v>3.85</v>
      </c>
      <c r="E601" s="4">
        <f t="shared" si="35"/>
        <v>41.410000000000004</v>
      </c>
      <c r="F601" s="4" t="str">
        <f>IF(AND(E601&lt;&gt;E600,E601&gt;$B$32,SUM($F$35:F600)=0),A600,"")</f>
        <v/>
      </c>
    </row>
    <row r="602" spans="1:6">
      <c r="A602" s="4">
        <f t="shared" si="32"/>
        <v>10323</v>
      </c>
      <c r="C602" s="155">
        <f t="shared" si="33"/>
        <v>46.16</v>
      </c>
      <c r="D602" s="4">
        <f t="shared" si="34"/>
        <v>3.85</v>
      </c>
      <c r="E602" s="4">
        <f t="shared" si="35"/>
        <v>41.410000000000004</v>
      </c>
      <c r="F602" s="4" t="str">
        <f>IF(AND(E602&lt;&gt;E601,E602&gt;$B$32,SUM($F$35:F601)=0),A601,"")</f>
        <v/>
      </c>
    </row>
    <row r="603" spans="1:6">
      <c r="A603" s="4">
        <f t="shared" si="32"/>
        <v>10324</v>
      </c>
      <c r="C603" s="155">
        <f t="shared" si="33"/>
        <v>46.16</v>
      </c>
      <c r="D603" s="4">
        <f t="shared" si="34"/>
        <v>3.85</v>
      </c>
      <c r="E603" s="4">
        <f t="shared" si="35"/>
        <v>41.42</v>
      </c>
      <c r="F603" s="4" t="str">
        <f>IF(AND(E603&lt;&gt;E602,E603&gt;$B$32,SUM($F$35:F602)=0),A602,"")</f>
        <v/>
      </c>
    </row>
    <row r="604" spans="1:6">
      <c r="A604" s="4">
        <f t="shared" si="32"/>
        <v>10325</v>
      </c>
      <c r="C604" s="155">
        <f t="shared" si="33"/>
        <v>46.16</v>
      </c>
      <c r="D604" s="4">
        <f t="shared" si="34"/>
        <v>3.85</v>
      </c>
      <c r="E604" s="4">
        <f t="shared" si="35"/>
        <v>41.42</v>
      </c>
      <c r="F604" s="4" t="str">
        <f>IF(AND(E604&lt;&gt;E603,E604&gt;$B$32,SUM($F$35:F603)=0),A603,"")</f>
        <v/>
      </c>
    </row>
    <row r="605" spans="1:6">
      <c r="A605" s="4">
        <f t="shared" si="32"/>
        <v>10326</v>
      </c>
      <c r="C605" s="155">
        <f t="shared" si="33"/>
        <v>46.16</v>
      </c>
      <c r="D605" s="4">
        <f t="shared" si="34"/>
        <v>3.85</v>
      </c>
      <c r="E605" s="4">
        <f t="shared" si="35"/>
        <v>41.43</v>
      </c>
      <c r="F605" s="4" t="str">
        <f>IF(AND(E605&lt;&gt;E604,E605&gt;$B$32,SUM($F$35:F604)=0),A604,"")</f>
        <v/>
      </c>
    </row>
    <row r="606" spans="1:6">
      <c r="A606" s="4">
        <f t="shared" si="32"/>
        <v>10327</v>
      </c>
      <c r="C606" s="155">
        <f t="shared" si="33"/>
        <v>46.16</v>
      </c>
      <c r="D606" s="4">
        <f t="shared" si="34"/>
        <v>3.85</v>
      </c>
      <c r="E606" s="4">
        <f t="shared" si="35"/>
        <v>41.43</v>
      </c>
      <c r="F606" s="4" t="str">
        <f>IF(AND(E606&lt;&gt;E605,E606&gt;$B$32,SUM($F$35:F605)=0),A605,"")</f>
        <v/>
      </c>
    </row>
    <row r="607" spans="1:6">
      <c r="A607" s="4">
        <f t="shared" si="32"/>
        <v>10328</v>
      </c>
      <c r="C607" s="155">
        <f t="shared" si="33"/>
        <v>46.16</v>
      </c>
      <c r="D607" s="4">
        <f t="shared" si="34"/>
        <v>3.85</v>
      </c>
      <c r="E607" s="4">
        <f t="shared" si="35"/>
        <v>41.43</v>
      </c>
      <c r="F607" s="4" t="str">
        <f>IF(AND(E607&lt;&gt;E606,E607&gt;$B$32,SUM($F$35:F606)=0),A606,"")</f>
        <v/>
      </c>
    </row>
    <row r="608" spans="1:6">
      <c r="A608" s="4">
        <f t="shared" si="32"/>
        <v>10329</v>
      </c>
      <c r="C608" s="155">
        <f t="shared" si="33"/>
        <v>46.16</v>
      </c>
      <c r="D608" s="4">
        <f t="shared" si="34"/>
        <v>3.85</v>
      </c>
      <c r="E608" s="4">
        <f t="shared" si="35"/>
        <v>41.440000000000005</v>
      </c>
      <c r="F608" s="4" t="str">
        <f>IF(AND(E608&lt;&gt;E607,E608&gt;$B$32,SUM($F$35:F607)=0),A607,"")</f>
        <v/>
      </c>
    </row>
    <row r="609" spans="1:6">
      <c r="A609" s="4">
        <f t="shared" si="32"/>
        <v>10330</v>
      </c>
      <c r="C609" s="155">
        <f t="shared" si="33"/>
        <v>46.16</v>
      </c>
      <c r="D609" s="4">
        <f t="shared" si="34"/>
        <v>3.85</v>
      </c>
      <c r="E609" s="4">
        <f t="shared" si="35"/>
        <v>41.440000000000005</v>
      </c>
      <c r="F609" s="4" t="str">
        <f>IF(AND(E609&lt;&gt;E608,E609&gt;$B$32,SUM($F$35:F608)=0),A608,"")</f>
        <v/>
      </c>
    </row>
    <row r="610" spans="1:6">
      <c r="A610" s="4">
        <f t="shared" si="32"/>
        <v>10331</v>
      </c>
      <c r="C610" s="155">
        <f t="shared" si="33"/>
        <v>46.16</v>
      </c>
      <c r="D610" s="4">
        <f t="shared" si="34"/>
        <v>3.85</v>
      </c>
      <c r="E610" s="4">
        <f t="shared" si="35"/>
        <v>41.440000000000005</v>
      </c>
      <c r="F610" s="4" t="str">
        <f>IF(AND(E610&lt;&gt;E609,E610&gt;$B$32,SUM($F$35:F609)=0),A609,"")</f>
        <v/>
      </c>
    </row>
    <row r="611" spans="1:6">
      <c r="A611" s="4">
        <f t="shared" si="32"/>
        <v>10332</v>
      </c>
      <c r="C611" s="155">
        <f t="shared" si="33"/>
        <v>46.16</v>
      </c>
      <c r="D611" s="4">
        <f t="shared" si="34"/>
        <v>3.85</v>
      </c>
      <c r="E611" s="4">
        <f t="shared" si="35"/>
        <v>41.45</v>
      </c>
      <c r="F611" s="4" t="str">
        <f>IF(AND(E611&lt;&gt;E610,E611&gt;$B$32,SUM($F$35:F610)=0),A610,"")</f>
        <v/>
      </c>
    </row>
    <row r="612" spans="1:6">
      <c r="A612" s="4">
        <f t="shared" si="32"/>
        <v>10333</v>
      </c>
      <c r="C612" s="155">
        <f t="shared" si="33"/>
        <v>46.16</v>
      </c>
      <c r="D612" s="4">
        <f t="shared" si="34"/>
        <v>3.85</v>
      </c>
      <c r="E612" s="4">
        <f t="shared" si="35"/>
        <v>41.45</v>
      </c>
      <c r="F612" s="4" t="str">
        <f>IF(AND(E612&lt;&gt;E611,E612&gt;$B$32,SUM($F$35:F611)=0),A611,"")</f>
        <v/>
      </c>
    </row>
    <row r="613" spans="1:6">
      <c r="A613" s="4">
        <f t="shared" ref="A613:A676" si="36">A612+1</f>
        <v>10334</v>
      </c>
      <c r="C613" s="155">
        <f t="shared" ref="C613:C676" si="37">$A$12</f>
        <v>46.16</v>
      </c>
      <c r="D613" s="4">
        <f t="shared" ref="D613:D676" si="38">ROUND(C613*(1/12),2)</f>
        <v>3.85</v>
      </c>
      <c r="E613" s="4">
        <f t="shared" ref="E613:E676" si="39">ROUND((A613/1000)*D613,2)+1.67</f>
        <v>41.46</v>
      </c>
      <c r="F613" s="4" t="str">
        <f>IF(AND(E613&lt;&gt;E612,E613&gt;$B$32,SUM($F$35:F612)=0),A612,"")</f>
        <v/>
      </c>
    </row>
    <row r="614" spans="1:6">
      <c r="A614" s="4">
        <f t="shared" si="36"/>
        <v>10335</v>
      </c>
      <c r="C614" s="155">
        <f t="shared" si="37"/>
        <v>46.16</v>
      </c>
      <c r="D614" s="4">
        <f t="shared" si="38"/>
        <v>3.85</v>
      </c>
      <c r="E614" s="4">
        <f t="shared" si="39"/>
        <v>41.46</v>
      </c>
      <c r="F614" s="4" t="str">
        <f>IF(AND(E614&lt;&gt;E613,E614&gt;$B$32,SUM($F$35:F613)=0),A613,"")</f>
        <v/>
      </c>
    </row>
    <row r="615" spans="1:6">
      <c r="A615" s="4">
        <f t="shared" si="36"/>
        <v>10336</v>
      </c>
      <c r="C615" s="155">
        <f t="shared" si="37"/>
        <v>46.16</v>
      </c>
      <c r="D615" s="4">
        <f t="shared" si="38"/>
        <v>3.85</v>
      </c>
      <c r="E615" s="4">
        <f t="shared" si="39"/>
        <v>41.46</v>
      </c>
      <c r="F615" s="4" t="str">
        <f>IF(AND(E615&lt;&gt;E614,E615&gt;$B$32,SUM($F$35:F614)=0),A614,"")</f>
        <v/>
      </c>
    </row>
    <row r="616" spans="1:6">
      <c r="A616" s="4">
        <f t="shared" si="36"/>
        <v>10337</v>
      </c>
      <c r="C616" s="155">
        <f t="shared" si="37"/>
        <v>46.16</v>
      </c>
      <c r="D616" s="4">
        <f t="shared" si="38"/>
        <v>3.85</v>
      </c>
      <c r="E616" s="4">
        <f t="shared" si="39"/>
        <v>41.47</v>
      </c>
      <c r="F616" s="4" t="str">
        <f>IF(AND(E616&lt;&gt;E615,E616&gt;$B$32,SUM($F$35:F615)=0),A615,"")</f>
        <v/>
      </c>
    </row>
    <row r="617" spans="1:6">
      <c r="A617" s="4">
        <f t="shared" si="36"/>
        <v>10338</v>
      </c>
      <c r="C617" s="155">
        <f t="shared" si="37"/>
        <v>46.16</v>
      </c>
      <c r="D617" s="4">
        <f t="shared" si="38"/>
        <v>3.85</v>
      </c>
      <c r="E617" s="4">
        <f t="shared" si="39"/>
        <v>41.47</v>
      </c>
      <c r="F617" s="4" t="str">
        <f>IF(AND(E617&lt;&gt;E616,E617&gt;$B$32,SUM($F$35:F616)=0),A616,"")</f>
        <v/>
      </c>
    </row>
    <row r="618" spans="1:6">
      <c r="A618" s="4">
        <f t="shared" si="36"/>
        <v>10339</v>
      </c>
      <c r="C618" s="155">
        <f t="shared" si="37"/>
        <v>46.16</v>
      </c>
      <c r="D618" s="4">
        <f t="shared" si="38"/>
        <v>3.85</v>
      </c>
      <c r="E618" s="4">
        <f t="shared" si="39"/>
        <v>41.480000000000004</v>
      </c>
      <c r="F618" s="4" t="str">
        <f>IF(AND(E618&lt;&gt;E617,E618&gt;$B$32,SUM($F$35:F617)=0),A617,"")</f>
        <v/>
      </c>
    </row>
    <row r="619" spans="1:6">
      <c r="A619" s="4">
        <f t="shared" si="36"/>
        <v>10340</v>
      </c>
      <c r="C619" s="155">
        <f t="shared" si="37"/>
        <v>46.16</v>
      </c>
      <c r="D619" s="4">
        <f t="shared" si="38"/>
        <v>3.85</v>
      </c>
      <c r="E619" s="4">
        <f t="shared" si="39"/>
        <v>41.480000000000004</v>
      </c>
      <c r="F619" s="4" t="str">
        <f>IF(AND(E619&lt;&gt;E618,E619&gt;$B$32,SUM($F$35:F618)=0),A618,"")</f>
        <v/>
      </c>
    </row>
    <row r="620" spans="1:6">
      <c r="A620" s="4">
        <f t="shared" si="36"/>
        <v>10341</v>
      </c>
      <c r="C620" s="155">
        <f t="shared" si="37"/>
        <v>46.16</v>
      </c>
      <c r="D620" s="4">
        <f t="shared" si="38"/>
        <v>3.85</v>
      </c>
      <c r="E620" s="4">
        <f t="shared" si="39"/>
        <v>41.480000000000004</v>
      </c>
      <c r="F620" s="4" t="str">
        <f>IF(AND(E620&lt;&gt;E619,E620&gt;$B$32,SUM($F$35:F619)=0),A619,"")</f>
        <v/>
      </c>
    </row>
    <row r="621" spans="1:6">
      <c r="A621" s="4">
        <f t="shared" si="36"/>
        <v>10342</v>
      </c>
      <c r="C621" s="155">
        <f t="shared" si="37"/>
        <v>46.16</v>
      </c>
      <c r="D621" s="4">
        <f t="shared" si="38"/>
        <v>3.85</v>
      </c>
      <c r="E621" s="4">
        <f t="shared" si="39"/>
        <v>41.49</v>
      </c>
      <c r="F621" s="4" t="str">
        <f>IF(AND(E621&lt;&gt;E620,E621&gt;$B$32,SUM($F$35:F620)=0),A620,"")</f>
        <v/>
      </c>
    </row>
    <row r="622" spans="1:6">
      <c r="A622" s="4">
        <f t="shared" si="36"/>
        <v>10343</v>
      </c>
      <c r="C622" s="155">
        <f t="shared" si="37"/>
        <v>46.16</v>
      </c>
      <c r="D622" s="4">
        <f t="shared" si="38"/>
        <v>3.85</v>
      </c>
      <c r="E622" s="4">
        <f t="shared" si="39"/>
        <v>41.49</v>
      </c>
      <c r="F622" s="4" t="str">
        <f>IF(AND(E622&lt;&gt;E621,E622&gt;$B$32,SUM($F$35:F621)=0),A621,"")</f>
        <v/>
      </c>
    </row>
    <row r="623" spans="1:6">
      <c r="A623" s="4">
        <f t="shared" si="36"/>
        <v>10344</v>
      </c>
      <c r="C623" s="155">
        <f t="shared" si="37"/>
        <v>46.16</v>
      </c>
      <c r="D623" s="4">
        <f t="shared" si="38"/>
        <v>3.85</v>
      </c>
      <c r="E623" s="4">
        <f t="shared" si="39"/>
        <v>41.49</v>
      </c>
      <c r="F623" s="4" t="str">
        <f>IF(AND(E623&lt;&gt;E622,E623&gt;$B$32,SUM($F$35:F622)=0),A622,"")</f>
        <v/>
      </c>
    </row>
    <row r="624" spans="1:6">
      <c r="A624" s="4">
        <f t="shared" si="36"/>
        <v>10345</v>
      </c>
      <c r="C624" s="155">
        <f t="shared" si="37"/>
        <v>46.16</v>
      </c>
      <c r="D624" s="4">
        <f t="shared" si="38"/>
        <v>3.85</v>
      </c>
      <c r="E624" s="4">
        <f t="shared" si="39"/>
        <v>41.5</v>
      </c>
      <c r="F624" s="4" t="str">
        <f>IF(AND(E624&lt;&gt;E623,E624&gt;$B$32,SUM($F$35:F623)=0),A623,"")</f>
        <v/>
      </c>
    </row>
    <row r="625" spans="1:6">
      <c r="A625" s="4">
        <f t="shared" si="36"/>
        <v>10346</v>
      </c>
      <c r="C625" s="155">
        <f t="shared" si="37"/>
        <v>46.16</v>
      </c>
      <c r="D625" s="4">
        <f t="shared" si="38"/>
        <v>3.85</v>
      </c>
      <c r="E625" s="4">
        <f t="shared" si="39"/>
        <v>41.5</v>
      </c>
      <c r="F625" s="4" t="str">
        <f>IF(AND(E625&lt;&gt;E624,E625&gt;$B$32,SUM($F$35:F624)=0),A624,"")</f>
        <v/>
      </c>
    </row>
    <row r="626" spans="1:6">
      <c r="A626" s="4">
        <f t="shared" si="36"/>
        <v>10347</v>
      </c>
      <c r="C626" s="155">
        <f t="shared" si="37"/>
        <v>46.16</v>
      </c>
      <c r="D626" s="4">
        <f t="shared" si="38"/>
        <v>3.85</v>
      </c>
      <c r="E626" s="4">
        <f t="shared" si="39"/>
        <v>41.510000000000005</v>
      </c>
      <c r="F626" s="4" t="str">
        <f>IF(AND(E626&lt;&gt;E625,E626&gt;$B$32,SUM($F$35:F625)=0),A625,"")</f>
        <v/>
      </c>
    </row>
    <row r="627" spans="1:6">
      <c r="A627" s="4">
        <f t="shared" si="36"/>
        <v>10348</v>
      </c>
      <c r="C627" s="155">
        <f t="shared" si="37"/>
        <v>46.16</v>
      </c>
      <c r="D627" s="4">
        <f t="shared" si="38"/>
        <v>3.85</v>
      </c>
      <c r="E627" s="4">
        <f t="shared" si="39"/>
        <v>41.510000000000005</v>
      </c>
      <c r="F627" s="4" t="str">
        <f>IF(AND(E627&lt;&gt;E626,E627&gt;$B$32,SUM($F$35:F626)=0),A626,"")</f>
        <v/>
      </c>
    </row>
    <row r="628" spans="1:6">
      <c r="A628" s="4">
        <f t="shared" si="36"/>
        <v>10349</v>
      </c>
      <c r="C628" s="155">
        <f t="shared" si="37"/>
        <v>46.16</v>
      </c>
      <c r="D628" s="4">
        <f t="shared" si="38"/>
        <v>3.85</v>
      </c>
      <c r="E628" s="4">
        <f t="shared" si="39"/>
        <v>41.510000000000005</v>
      </c>
      <c r="F628" s="4" t="str">
        <f>IF(AND(E628&lt;&gt;E627,E628&gt;$B$32,SUM($F$35:F627)=0),A627,"")</f>
        <v/>
      </c>
    </row>
    <row r="629" spans="1:6">
      <c r="A629" s="4">
        <f t="shared" si="36"/>
        <v>10350</v>
      </c>
      <c r="C629" s="155">
        <f t="shared" si="37"/>
        <v>46.16</v>
      </c>
      <c r="D629" s="4">
        <f t="shared" si="38"/>
        <v>3.85</v>
      </c>
      <c r="E629" s="4">
        <f t="shared" si="39"/>
        <v>41.52</v>
      </c>
      <c r="F629" s="4" t="str">
        <f>IF(AND(E629&lt;&gt;E628,E629&gt;$B$32,SUM($F$35:F628)=0),A628,"")</f>
        <v/>
      </c>
    </row>
    <row r="630" spans="1:6">
      <c r="A630" s="4">
        <f t="shared" si="36"/>
        <v>10351</v>
      </c>
      <c r="C630" s="155">
        <f t="shared" si="37"/>
        <v>46.16</v>
      </c>
      <c r="D630" s="4">
        <f t="shared" si="38"/>
        <v>3.85</v>
      </c>
      <c r="E630" s="4">
        <f t="shared" si="39"/>
        <v>41.52</v>
      </c>
      <c r="F630" s="4" t="str">
        <f>IF(AND(E630&lt;&gt;E629,E630&gt;$B$32,SUM($F$35:F629)=0),A629,"")</f>
        <v/>
      </c>
    </row>
    <row r="631" spans="1:6">
      <c r="A631" s="4">
        <f t="shared" si="36"/>
        <v>10352</v>
      </c>
      <c r="C631" s="155">
        <f t="shared" si="37"/>
        <v>46.16</v>
      </c>
      <c r="D631" s="4">
        <f t="shared" si="38"/>
        <v>3.85</v>
      </c>
      <c r="E631" s="4">
        <f t="shared" si="39"/>
        <v>41.53</v>
      </c>
      <c r="F631" s="4" t="str">
        <f>IF(AND(E631&lt;&gt;E630,E631&gt;$B$32,SUM($F$35:F630)=0),A630,"")</f>
        <v/>
      </c>
    </row>
    <row r="632" spans="1:6">
      <c r="A632" s="4">
        <f t="shared" si="36"/>
        <v>10353</v>
      </c>
      <c r="C632" s="155">
        <f t="shared" si="37"/>
        <v>46.16</v>
      </c>
      <c r="D632" s="4">
        <f t="shared" si="38"/>
        <v>3.85</v>
      </c>
      <c r="E632" s="4">
        <f t="shared" si="39"/>
        <v>41.53</v>
      </c>
      <c r="F632" s="4" t="str">
        <f>IF(AND(E632&lt;&gt;E631,E632&gt;$B$32,SUM($F$35:F631)=0),A631,"")</f>
        <v/>
      </c>
    </row>
    <row r="633" spans="1:6">
      <c r="A633" s="4">
        <f t="shared" si="36"/>
        <v>10354</v>
      </c>
      <c r="C633" s="155">
        <f t="shared" si="37"/>
        <v>46.16</v>
      </c>
      <c r="D633" s="4">
        <f t="shared" si="38"/>
        <v>3.85</v>
      </c>
      <c r="E633" s="4">
        <f t="shared" si="39"/>
        <v>41.53</v>
      </c>
      <c r="F633" s="4" t="str">
        <f>IF(AND(E633&lt;&gt;E632,E633&gt;$B$32,SUM($F$35:F632)=0),A632,"")</f>
        <v/>
      </c>
    </row>
    <row r="634" spans="1:6">
      <c r="A634" s="4">
        <f t="shared" si="36"/>
        <v>10355</v>
      </c>
      <c r="C634" s="155">
        <f t="shared" si="37"/>
        <v>46.16</v>
      </c>
      <c r="D634" s="4">
        <f t="shared" si="38"/>
        <v>3.85</v>
      </c>
      <c r="E634" s="4">
        <f t="shared" si="39"/>
        <v>41.54</v>
      </c>
      <c r="F634" s="4" t="str">
        <f>IF(AND(E634&lt;&gt;E633,E634&gt;$B$32,SUM($F$35:F633)=0),A633,"")</f>
        <v/>
      </c>
    </row>
    <row r="635" spans="1:6">
      <c r="A635" s="4">
        <f t="shared" si="36"/>
        <v>10356</v>
      </c>
      <c r="C635" s="155">
        <f t="shared" si="37"/>
        <v>46.16</v>
      </c>
      <c r="D635" s="4">
        <f t="shared" si="38"/>
        <v>3.85</v>
      </c>
      <c r="E635" s="4">
        <f t="shared" si="39"/>
        <v>41.54</v>
      </c>
      <c r="F635" s="4" t="str">
        <f>IF(AND(E635&lt;&gt;E634,E635&gt;$B$32,SUM($F$35:F634)=0),A634,"")</f>
        <v/>
      </c>
    </row>
    <row r="636" spans="1:6">
      <c r="A636" s="4">
        <f t="shared" si="36"/>
        <v>10357</v>
      </c>
      <c r="C636" s="155">
        <f t="shared" si="37"/>
        <v>46.16</v>
      </c>
      <c r="D636" s="4">
        <f t="shared" si="38"/>
        <v>3.85</v>
      </c>
      <c r="E636" s="4">
        <f t="shared" si="39"/>
        <v>41.54</v>
      </c>
      <c r="F636" s="4" t="str">
        <f>IF(AND(E636&lt;&gt;E635,E636&gt;$B$32,SUM($F$35:F635)=0),A635,"")</f>
        <v/>
      </c>
    </row>
    <row r="637" spans="1:6">
      <c r="A637" s="4">
        <f t="shared" si="36"/>
        <v>10358</v>
      </c>
      <c r="C637" s="155">
        <f t="shared" si="37"/>
        <v>46.16</v>
      </c>
      <c r="D637" s="4">
        <f t="shared" si="38"/>
        <v>3.85</v>
      </c>
      <c r="E637" s="4">
        <f t="shared" si="39"/>
        <v>41.550000000000004</v>
      </c>
      <c r="F637" s="4" t="str">
        <f>IF(AND(E637&lt;&gt;E636,E637&gt;$B$32,SUM($F$35:F636)=0),A636,"")</f>
        <v/>
      </c>
    </row>
    <row r="638" spans="1:6">
      <c r="A638" s="4">
        <f t="shared" si="36"/>
        <v>10359</v>
      </c>
      <c r="C638" s="155">
        <f t="shared" si="37"/>
        <v>46.16</v>
      </c>
      <c r="D638" s="4">
        <f t="shared" si="38"/>
        <v>3.85</v>
      </c>
      <c r="E638" s="4">
        <f t="shared" si="39"/>
        <v>41.550000000000004</v>
      </c>
      <c r="F638" s="4" t="str">
        <f>IF(AND(E638&lt;&gt;E637,E638&gt;$B$32,SUM($F$35:F637)=0),A637,"")</f>
        <v/>
      </c>
    </row>
    <row r="639" spans="1:6">
      <c r="A639" s="4">
        <f t="shared" si="36"/>
        <v>10360</v>
      </c>
      <c r="C639" s="155">
        <f t="shared" si="37"/>
        <v>46.16</v>
      </c>
      <c r="D639" s="4">
        <f t="shared" si="38"/>
        <v>3.85</v>
      </c>
      <c r="E639" s="4">
        <f t="shared" si="39"/>
        <v>41.56</v>
      </c>
      <c r="F639" s="4" t="str">
        <f>IF(AND(E639&lt;&gt;E638,E639&gt;$B$32,SUM($F$35:F638)=0),A638,"")</f>
        <v/>
      </c>
    </row>
    <row r="640" spans="1:6">
      <c r="A640" s="4">
        <f t="shared" si="36"/>
        <v>10361</v>
      </c>
      <c r="C640" s="155">
        <f t="shared" si="37"/>
        <v>46.16</v>
      </c>
      <c r="D640" s="4">
        <f t="shared" si="38"/>
        <v>3.85</v>
      </c>
      <c r="E640" s="4">
        <f t="shared" si="39"/>
        <v>41.56</v>
      </c>
      <c r="F640" s="4" t="str">
        <f>IF(AND(E640&lt;&gt;E639,E640&gt;$B$32,SUM($F$35:F639)=0),A639,"")</f>
        <v/>
      </c>
    </row>
    <row r="641" spans="1:6">
      <c r="A641" s="4">
        <f t="shared" si="36"/>
        <v>10362</v>
      </c>
      <c r="C641" s="155">
        <f t="shared" si="37"/>
        <v>46.16</v>
      </c>
      <c r="D641" s="4">
        <f t="shared" si="38"/>
        <v>3.85</v>
      </c>
      <c r="E641" s="4">
        <f t="shared" si="39"/>
        <v>41.56</v>
      </c>
      <c r="F641" s="4" t="str">
        <f>IF(AND(E641&lt;&gt;E640,E641&gt;$B$32,SUM($F$35:F640)=0),A640,"")</f>
        <v/>
      </c>
    </row>
    <row r="642" spans="1:6">
      <c r="A642" s="4">
        <f t="shared" si="36"/>
        <v>10363</v>
      </c>
      <c r="C642" s="155">
        <f t="shared" si="37"/>
        <v>46.16</v>
      </c>
      <c r="D642" s="4">
        <f t="shared" si="38"/>
        <v>3.85</v>
      </c>
      <c r="E642" s="4">
        <f t="shared" si="39"/>
        <v>41.57</v>
      </c>
      <c r="F642" s="4" t="str">
        <f>IF(AND(E642&lt;&gt;E641,E642&gt;$B$32,SUM($F$35:F641)=0),A641,"")</f>
        <v/>
      </c>
    </row>
    <row r="643" spans="1:6">
      <c r="A643" s="4">
        <f t="shared" si="36"/>
        <v>10364</v>
      </c>
      <c r="C643" s="155">
        <f t="shared" si="37"/>
        <v>46.16</v>
      </c>
      <c r="D643" s="4">
        <f t="shared" si="38"/>
        <v>3.85</v>
      </c>
      <c r="E643" s="4">
        <f t="shared" si="39"/>
        <v>41.57</v>
      </c>
      <c r="F643" s="4" t="str">
        <f>IF(AND(E643&lt;&gt;E642,E643&gt;$B$32,SUM($F$35:F642)=0),A642,"")</f>
        <v/>
      </c>
    </row>
    <row r="644" spans="1:6">
      <c r="A644" s="4">
        <f t="shared" si="36"/>
        <v>10365</v>
      </c>
      <c r="C644" s="155">
        <f t="shared" si="37"/>
        <v>46.16</v>
      </c>
      <c r="D644" s="4">
        <f t="shared" si="38"/>
        <v>3.85</v>
      </c>
      <c r="E644" s="4">
        <f t="shared" si="39"/>
        <v>41.58</v>
      </c>
      <c r="F644" s="4" t="str">
        <f>IF(AND(E644&lt;&gt;E643,E644&gt;$B$32,SUM($F$35:F643)=0),A643,"")</f>
        <v/>
      </c>
    </row>
    <row r="645" spans="1:6">
      <c r="A645" s="4">
        <f t="shared" si="36"/>
        <v>10366</v>
      </c>
      <c r="C645" s="155">
        <f t="shared" si="37"/>
        <v>46.16</v>
      </c>
      <c r="D645" s="4">
        <f t="shared" si="38"/>
        <v>3.85</v>
      </c>
      <c r="E645" s="4">
        <f t="shared" si="39"/>
        <v>41.58</v>
      </c>
      <c r="F645" s="4" t="str">
        <f>IF(AND(E645&lt;&gt;E644,E645&gt;$B$32,SUM($F$35:F644)=0),A644,"")</f>
        <v/>
      </c>
    </row>
    <row r="646" spans="1:6">
      <c r="A646" s="4">
        <f t="shared" si="36"/>
        <v>10367</v>
      </c>
      <c r="C646" s="155">
        <f t="shared" si="37"/>
        <v>46.16</v>
      </c>
      <c r="D646" s="4">
        <f t="shared" si="38"/>
        <v>3.85</v>
      </c>
      <c r="E646" s="4">
        <f t="shared" si="39"/>
        <v>41.58</v>
      </c>
      <c r="F646" s="4" t="str">
        <f>IF(AND(E646&lt;&gt;E645,E646&gt;$B$32,SUM($F$35:F645)=0),A645,"")</f>
        <v/>
      </c>
    </row>
    <row r="647" spans="1:6">
      <c r="A647" s="4">
        <f t="shared" si="36"/>
        <v>10368</v>
      </c>
      <c r="C647" s="155">
        <f t="shared" si="37"/>
        <v>46.16</v>
      </c>
      <c r="D647" s="4">
        <f t="shared" si="38"/>
        <v>3.85</v>
      </c>
      <c r="E647" s="4">
        <f t="shared" si="39"/>
        <v>41.59</v>
      </c>
      <c r="F647" s="4" t="str">
        <f>IF(AND(E647&lt;&gt;E646,E647&gt;$B$32,SUM($F$35:F646)=0),A646,"")</f>
        <v/>
      </c>
    </row>
    <row r="648" spans="1:6">
      <c r="A648" s="4">
        <f t="shared" si="36"/>
        <v>10369</v>
      </c>
      <c r="C648" s="155">
        <f t="shared" si="37"/>
        <v>46.16</v>
      </c>
      <c r="D648" s="4">
        <f t="shared" si="38"/>
        <v>3.85</v>
      </c>
      <c r="E648" s="4">
        <f t="shared" si="39"/>
        <v>41.59</v>
      </c>
      <c r="F648" s="4" t="str">
        <f>IF(AND(E648&lt;&gt;E647,E648&gt;$B$32,SUM($F$35:F647)=0),A647,"")</f>
        <v/>
      </c>
    </row>
    <row r="649" spans="1:6">
      <c r="A649" s="4">
        <f t="shared" si="36"/>
        <v>10370</v>
      </c>
      <c r="C649" s="155">
        <f t="shared" si="37"/>
        <v>46.16</v>
      </c>
      <c r="D649" s="4">
        <f t="shared" si="38"/>
        <v>3.85</v>
      </c>
      <c r="E649" s="4">
        <f t="shared" si="39"/>
        <v>41.59</v>
      </c>
      <c r="F649" s="4" t="str">
        <f>IF(AND(E649&lt;&gt;E648,E649&gt;$B$32,SUM($F$35:F648)=0),A648,"")</f>
        <v/>
      </c>
    </row>
    <row r="650" spans="1:6">
      <c r="A650" s="4">
        <f t="shared" si="36"/>
        <v>10371</v>
      </c>
      <c r="C650" s="155">
        <f t="shared" si="37"/>
        <v>46.16</v>
      </c>
      <c r="D650" s="4">
        <f t="shared" si="38"/>
        <v>3.85</v>
      </c>
      <c r="E650" s="4">
        <f t="shared" si="39"/>
        <v>41.6</v>
      </c>
      <c r="F650" s="4" t="str">
        <f>IF(AND(E650&lt;&gt;E649,E650&gt;$B$32,SUM($F$35:F649)=0),A649,"")</f>
        <v/>
      </c>
    </row>
    <row r="651" spans="1:6">
      <c r="A651" s="4">
        <f t="shared" si="36"/>
        <v>10372</v>
      </c>
      <c r="C651" s="155">
        <f t="shared" si="37"/>
        <v>46.16</v>
      </c>
      <c r="D651" s="4">
        <f t="shared" si="38"/>
        <v>3.85</v>
      </c>
      <c r="E651" s="4">
        <f t="shared" si="39"/>
        <v>41.6</v>
      </c>
      <c r="F651" s="4" t="str">
        <f>IF(AND(E651&lt;&gt;E650,E651&gt;$B$32,SUM($F$35:F650)=0),A650,"")</f>
        <v/>
      </c>
    </row>
    <row r="652" spans="1:6">
      <c r="A652" s="4">
        <f t="shared" si="36"/>
        <v>10373</v>
      </c>
      <c r="C652" s="155">
        <f t="shared" si="37"/>
        <v>46.16</v>
      </c>
      <c r="D652" s="4">
        <f t="shared" si="38"/>
        <v>3.85</v>
      </c>
      <c r="E652" s="4">
        <f t="shared" si="39"/>
        <v>41.61</v>
      </c>
      <c r="F652" s="4" t="str">
        <f>IF(AND(E652&lt;&gt;E651,E652&gt;$B$32,SUM($F$35:F651)=0),A651,"")</f>
        <v/>
      </c>
    </row>
    <row r="653" spans="1:6">
      <c r="A653" s="4">
        <f t="shared" si="36"/>
        <v>10374</v>
      </c>
      <c r="C653" s="155">
        <f t="shared" si="37"/>
        <v>46.16</v>
      </c>
      <c r="D653" s="4">
        <f t="shared" si="38"/>
        <v>3.85</v>
      </c>
      <c r="E653" s="4">
        <f t="shared" si="39"/>
        <v>41.61</v>
      </c>
      <c r="F653" s="4" t="str">
        <f>IF(AND(E653&lt;&gt;E652,E653&gt;$B$32,SUM($F$35:F652)=0),A652,"")</f>
        <v/>
      </c>
    </row>
    <row r="654" spans="1:6">
      <c r="A654" s="4">
        <f t="shared" si="36"/>
        <v>10375</v>
      </c>
      <c r="C654" s="155">
        <f t="shared" si="37"/>
        <v>46.16</v>
      </c>
      <c r="D654" s="4">
        <f t="shared" si="38"/>
        <v>3.85</v>
      </c>
      <c r="E654" s="4">
        <f t="shared" si="39"/>
        <v>41.61</v>
      </c>
      <c r="F654" s="4" t="str">
        <f>IF(AND(E654&lt;&gt;E653,E654&gt;$B$32,SUM($F$35:F653)=0),A653,"")</f>
        <v/>
      </c>
    </row>
    <row r="655" spans="1:6">
      <c r="A655" s="4">
        <f t="shared" si="36"/>
        <v>10376</v>
      </c>
      <c r="C655" s="155">
        <f t="shared" si="37"/>
        <v>46.16</v>
      </c>
      <c r="D655" s="4">
        <f t="shared" si="38"/>
        <v>3.85</v>
      </c>
      <c r="E655" s="4">
        <f t="shared" si="39"/>
        <v>41.620000000000005</v>
      </c>
      <c r="F655" s="4" t="str">
        <f>IF(AND(E655&lt;&gt;E654,E655&gt;$B$32,SUM($F$35:F654)=0),A654,"")</f>
        <v/>
      </c>
    </row>
    <row r="656" spans="1:6">
      <c r="A656" s="4">
        <f t="shared" si="36"/>
        <v>10377</v>
      </c>
      <c r="C656" s="155">
        <f t="shared" si="37"/>
        <v>46.16</v>
      </c>
      <c r="D656" s="4">
        <f t="shared" si="38"/>
        <v>3.85</v>
      </c>
      <c r="E656" s="4">
        <f t="shared" si="39"/>
        <v>41.620000000000005</v>
      </c>
      <c r="F656" s="4" t="str">
        <f>IF(AND(E656&lt;&gt;E655,E656&gt;$B$32,SUM($F$35:F655)=0),A655,"")</f>
        <v/>
      </c>
    </row>
    <row r="657" spans="1:6">
      <c r="A657" s="4">
        <f t="shared" si="36"/>
        <v>10378</v>
      </c>
      <c r="C657" s="155">
        <f t="shared" si="37"/>
        <v>46.16</v>
      </c>
      <c r="D657" s="4">
        <f t="shared" si="38"/>
        <v>3.85</v>
      </c>
      <c r="E657" s="4">
        <f t="shared" si="39"/>
        <v>41.63</v>
      </c>
      <c r="F657" s="4" t="str">
        <f>IF(AND(E657&lt;&gt;E656,E657&gt;$B$32,SUM($F$35:F656)=0),A656,"")</f>
        <v/>
      </c>
    </row>
    <row r="658" spans="1:6">
      <c r="A658" s="4">
        <f t="shared" si="36"/>
        <v>10379</v>
      </c>
      <c r="C658" s="155">
        <f t="shared" si="37"/>
        <v>46.16</v>
      </c>
      <c r="D658" s="4">
        <f t="shared" si="38"/>
        <v>3.85</v>
      </c>
      <c r="E658" s="4">
        <f t="shared" si="39"/>
        <v>41.63</v>
      </c>
      <c r="F658" s="4" t="str">
        <f>IF(AND(E658&lt;&gt;E657,E658&gt;$B$32,SUM($F$35:F657)=0),A657,"")</f>
        <v/>
      </c>
    </row>
    <row r="659" spans="1:6">
      <c r="A659" s="4">
        <f t="shared" si="36"/>
        <v>10380</v>
      </c>
      <c r="C659" s="155">
        <f t="shared" si="37"/>
        <v>46.16</v>
      </c>
      <c r="D659" s="4">
        <f t="shared" si="38"/>
        <v>3.85</v>
      </c>
      <c r="E659" s="4">
        <f t="shared" si="39"/>
        <v>41.63</v>
      </c>
      <c r="F659" s="4" t="str">
        <f>IF(AND(E659&lt;&gt;E658,E659&gt;$B$32,SUM($F$35:F658)=0),A658,"")</f>
        <v/>
      </c>
    </row>
    <row r="660" spans="1:6">
      <c r="A660" s="4">
        <f t="shared" si="36"/>
        <v>10381</v>
      </c>
      <c r="C660" s="155">
        <f t="shared" si="37"/>
        <v>46.16</v>
      </c>
      <c r="D660" s="4">
        <f t="shared" si="38"/>
        <v>3.85</v>
      </c>
      <c r="E660" s="4">
        <f t="shared" si="39"/>
        <v>41.64</v>
      </c>
      <c r="F660" s="4" t="str">
        <f>IF(AND(E660&lt;&gt;E659,E660&gt;$B$32,SUM($F$35:F659)=0),A659,"")</f>
        <v/>
      </c>
    </row>
    <row r="661" spans="1:6">
      <c r="A661" s="4">
        <f t="shared" si="36"/>
        <v>10382</v>
      </c>
      <c r="C661" s="155">
        <f t="shared" si="37"/>
        <v>46.16</v>
      </c>
      <c r="D661" s="4">
        <f t="shared" si="38"/>
        <v>3.85</v>
      </c>
      <c r="E661" s="4">
        <f t="shared" si="39"/>
        <v>41.64</v>
      </c>
      <c r="F661" s="4" t="str">
        <f>IF(AND(E661&lt;&gt;E660,E661&gt;$B$32,SUM($F$35:F660)=0),A660,"")</f>
        <v/>
      </c>
    </row>
    <row r="662" spans="1:6">
      <c r="A662" s="4">
        <f t="shared" si="36"/>
        <v>10383</v>
      </c>
      <c r="C662" s="155">
        <f t="shared" si="37"/>
        <v>46.16</v>
      </c>
      <c r="D662" s="4">
        <f t="shared" si="38"/>
        <v>3.85</v>
      </c>
      <c r="E662" s="4">
        <f t="shared" si="39"/>
        <v>41.64</v>
      </c>
      <c r="F662" s="4" t="str">
        <f>IF(AND(E662&lt;&gt;E661,E662&gt;$B$32,SUM($F$35:F661)=0),A661,"")</f>
        <v/>
      </c>
    </row>
    <row r="663" spans="1:6">
      <c r="A663" s="4">
        <f t="shared" si="36"/>
        <v>10384</v>
      </c>
      <c r="C663" s="155">
        <f t="shared" si="37"/>
        <v>46.16</v>
      </c>
      <c r="D663" s="4">
        <f t="shared" si="38"/>
        <v>3.85</v>
      </c>
      <c r="E663" s="4">
        <f t="shared" si="39"/>
        <v>41.65</v>
      </c>
      <c r="F663" s="4" t="str">
        <f>IF(AND(E663&lt;&gt;E662,E663&gt;$B$32,SUM($F$35:F662)=0),A662,"")</f>
        <v/>
      </c>
    </row>
    <row r="664" spans="1:6">
      <c r="A664" s="4">
        <f t="shared" si="36"/>
        <v>10385</v>
      </c>
      <c r="C664" s="155">
        <f t="shared" si="37"/>
        <v>46.16</v>
      </c>
      <c r="D664" s="4">
        <f t="shared" si="38"/>
        <v>3.85</v>
      </c>
      <c r="E664" s="4">
        <f t="shared" si="39"/>
        <v>41.65</v>
      </c>
      <c r="F664" s="4" t="str">
        <f>IF(AND(E664&lt;&gt;E663,E664&gt;$B$32,SUM($F$35:F663)=0),A663,"")</f>
        <v/>
      </c>
    </row>
    <row r="665" spans="1:6">
      <c r="A665" s="4">
        <f t="shared" si="36"/>
        <v>10386</v>
      </c>
      <c r="C665" s="155">
        <f t="shared" si="37"/>
        <v>46.16</v>
      </c>
      <c r="D665" s="4">
        <f t="shared" si="38"/>
        <v>3.85</v>
      </c>
      <c r="E665" s="4">
        <f t="shared" si="39"/>
        <v>41.660000000000004</v>
      </c>
      <c r="F665" s="4" t="str">
        <f>IF(AND(E665&lt;&gt;E664,E665&gt;$B$32,SUM($F$35:F664)=0),A664,"")</f>
        <v/>
      </c>
    </row>
    <row r="666" spans="1:6">
      <c r="A666" s="4">
        <f t="shared" si="36"/>
        <v>10387</v>
      </c>
      <c r="C666" s="155">
        <f t="shared" si="37"/>
        <v>46.16</v>
      </c>
      <c r="D666" s="4">
        <f t="shared" si="38"/>
        <v>3.85</v>
      </c>
      <c r="E666" s="4">
        <f t="shared" si="39"/>
        <v>41.660000000000004</v>
      </c>
      <c r="F666" s="4" t="str">
        <f>IF(AND(E666&lt;&gt;E665,E666&gt;$B$32,SUM($F$35:F665)=0),A665,"")</f>
        <v/>
      </c>
    </row>
    <row r="667" spans="1:6">
      <c r="A667" s="4">
        <f t="shared" si="36"/>
        <v>10388</v>
      </c>
      <c r="C667" s="155">
        <f t="shared" si="37"/>
        <v>46.16</v>
      </c>
      <c r="D667" s="4">
        <f t="shared" si="38"/>
        <v>3.85</v>
      </c>
      <c r="E667" s="4">
        <f t="shared" si="39"/>
        <v>41.660000000000004</v>
      </c>
      <c r="F667" s="4" t="str">
        <f>IF(AND(E667&lt;&gt;E666,E667&gt;$B$32,SUM($F$35:F666)=0),A666,"")</f>
        <v/>
      </c>
    </row>
    <row r="668" spans="1:6">
      <c r="A668" s="4">
        <f t="shared" si="36"/>
        <v>10389</v>
      </c>
      <c r="C668" s="155">
        <f t="shared" si="37"/>
        <v>46.16</v>
      </c>
      <c r="D668" s="4">
        <f t="shared" si="38"/>
        <v>3.85</v>
      </c>
      <c r="E668" s="4">
        <f t="shared" si="39"/>
        <v>41.67</v>
      </c>
      <c r="F668" s="4" t="str">
        <f>IF(AND(E668&lt;&gt;E667,E668&gt;$B$32,SUM($F$35:F667)=0),A667,"")</f>
        <v/>
      </c>
    </row>
    <row r="669" spans="1:6">
      <c r="A669" s="4">
        <f t="shared" si="36"/>
        <v>10390</v>
      </c>
      <c r="C669" s="155">
        <f t="shared" si="37"/>
        <v>46.16</v>
      </c>
      <c r="D669" s="4">
        <f t="shared" si="38"/>
        <v>3.85</v>
      </c>
      <c r="E669" s="4">
        <f t="shared" si="39"/>
        <v>41.67</v>
      </c>
      <c r="F669" s="4" t="str">
        <f>IF(AND(E669&lt;&gt;E668,E669&gt;$B$32,SUM($F$35:F668)=0),A668,"")</f>
        <v/>
      </c>
    </row>
    <row r="670" spans="1:6">
      <c r="A670" s="4">
        <f t="shared" si="36"/>
        <v>10391</v>
      </c>
      <c r="C670" s="155">
        <f t="shared" si="37"/>
        <v>46.16</v>
      </c>
      <c r="D670" s="4">
        <f t="shared" si="38"/>
        <v>3.85</v>
      </c>
      <c r="E670" s="4">
        <f t="shared" si="39"/>
        <v>41.68</v>
      </c>
      <c r="F670" s="4" t="str">
        <f>IF(AND(E670&lt;&gt;E669,E670&gt;$B$32,SUM($F$35:F669)=0),A669,"")</f>
        <v/>
      </c>
    </row>
    <row r="671" spans="1:6">
      <c r="A671" s="4">
        <f t="shared" si="36"/>
        <v>10392</v>
      </c>
      <c r="C671" s="155">
        <f t="shared" si="37"/>
        <v>46.16</v>
      </c>
      <c r="D671" s="4">
        <f t="shared" si="38"/>
        <v>3.85</v>
      </c>
      <c r="E671" s="4">
        <f t="shared" si="39"/>
        <v>41.68</v>
      </c>
      <c r="F671" s="4" t="str">
        <f>IF(AND(E671&lt;&gt;E670,E671&gt;$B$32,SUM($F$35:F670)=0),A670,"")</f>
        <v/>
      </c>
    </row>
    <row r="672" spans="1:6">
      <c r="A672" s="4">
        <f t="shared" si="36"/>
        <v>10393</v>
      </c>
      <c r="C672" s="155">
        <f t="shared" si="37"/>
        <v>46.16</v>
      </c>
      <c r="D672" s="4">
        <f t="shared" si="38"/>
        <v>3.85</v>
      </c>
      <c r="E672" s="4">
        <f t="shared" si="39"/>
        <v>41.68</v>
      </c>
      <c r="F672" s="4" t="str">
        <f>IF(AND(E672&lt;&gt;E671,E672&gt;$B$32,SUM($F$35:F671)=0),A671,"")</f>
        <v/>
      </c>
    </row>
    <row r="673" spans="1:6">
      <c r="A673" s="4">
        <f t="shared" si="36"/>
        <v>10394</v>
      </c>
      <c r="C673" s="155">
        <f t="shared" si="37"/>
        <v>46.16</v>
      </c>
      <c r="D673" s="4">
        <f t="shared" si="38"/>
        <v>3.85</v>
      </c>
      <c r="E673" s="4">
        <f t="shared" si="39"/>
        <v>41.690000000000005</v>
      </c>
      <c r="F673" s="4" t="str">
        <f>IF(AND(E673&lt;&gt;E672,E673&gt;$B$32,SUM($F$35:F672)=0),A672,"")</f>
        <v/>
      </c>
    </row>
    <row r="674" spans="1:6">
      <c r="A674" s="4">
        <f t="shared" si="36"/>
        <v>10395</v>
      </c>
      <c r="C674" s="155">
        <f t="shared" si="37"/>
        <v>46.16</v>
      </c>
      <c r="D674" s="4">
        <f t="shared" si="38"/>
        <v>3.85</v>
      </c>
      <c r="E674" s="4">
        <f t="shared" si="39"/>
        <v>41.690000000000005</v>
      </c>
      <c r="F674" s="4" t="str">
        <f>IF(AND(E674&lt;&gt;E673,E674&gt;$B$32,SUM($F$35:F673)=0),A673,"")</f>
        <v/>
      </c>
    </row>
    <row r="675" spans="1:6">
      <c r="A675" s="4">
        <f t="shared" si="36"/>
        <v>10396</v>
      </c>
      <c r="C675" s="155">
        <f t="shared" si="37"/>
        <v>46.16</v>
      </c>
      <c r="D675" s="4">
        <f t="shared" si="38"/>
        <v>3.85</v>
      </c>
      <c r="E675" s="4">
        <f t="shared" si="39"/>
        <v>41.690000000000005</v>
      </c>
      <c r="F675" s="4" t="str">
        <f>IF(AND(E675&lt;&gt;E674,E675&gt;$B$32,SUM($F$35:F674)=0),A674,"")</f>
        <v/>
      </c>
    </row>
    <row r="676" spans="1:6">
      <c r="A676" s="4">
        <f t="shared" si="36"/>
        <v>10397</v>
      </c>
      <c r="C676" s="155">
        <f t="shared" si="37"/>
        <v>46.16</v>
      </c>
      <c r="D676" s="4">
        <f t="shared" si="38"/>
        <v>3.85</v>
      </c>
      <c r="E676" s="4">
        <f t="shared" si="39"/>
        <v>41.7</v>
      </c>
      <c r="F676" s="4" t="str">
        <f>IF(AND(E676&lt;&gt;E675,E676&gt;$B$32,SUM($F$35:F675)=0),A675,"")</f>
        <v/>
      </c>
    </row>
    <row r="677" spans="1:6">
      <c r="A677" s="4">
        <f t="shared" ref="A677:A740" si="40">A676+1</f>
        <v>10398</v>
      </c>
      <c r="C677" s="155">
        <f t="shared" ref="C677:C740" si="41">$A$12</f>
        <v>46.16</v>
      </c>
      <c r="D677" s="4">
        <f t="shared" ref="D677:D740" si="42">ROUND(C677*(1/12),2)</f>
        <v>3.85</v>
      </c>
      <c r="E677" s="4">
        <f t="shared" ref="E677:E740" si="43">ROUND((A677/1000)*D677,2)+1.67</f>
        <v>41.7</v>
      </c>
      <c r="F677" s="4" t="str">
        <f>IF(AND(E677&lt;&gt;E676,E677&gt;$B$32,SUM($F$35:F676)=0),A676,"")</f>
        <v/>
      </c>
    </row>
    <row r="678" spans="1:6">
      <c r="A678" s="4">
        <f t="shared" si="40"/>
        <v>10399</v>
      </c>
      <c r="C678" s="155">
        <f t="shared" si="41"/>
        <v>46.16</v>
      </c>
      <c r="D678" s="4">
        <f t="shared" si="42"/>
        <v>3.85</v>
      </c>
      <c r="E678" s="4">
        <f t="shared" si="43"/>
        <v>41.71</v>
      </c>
      <c r="F678" s="4" t="str">
        <f>IF(AND(E678&lt;&gt;E677,E678&gt;$B$32,SUM($F$35:F677)=0),A677,"")</f>
        <v/>
      </c>
    </row>
    <row r="679" spans="1:6">
      <c r="A679" s="4">
        <f t="shared" si="40"/>
        <v>10400</v>
      </c>
      <c r="C679" s="155">
        <f t="shared" si="41"/>
        <v>46.16</v>
      </c>
      <c r="D679" s="4">
        <f t="shared" si="42"/>
        <v>3.85</v>
      </c>
      <c r="E679" s="4">
        <f t="shared" si="43"/>
        <v>41.71</v>
      </c>
      <c r="F679" s="4" t="str">
        <f>IF(AND(E679&lt;&gt;E678,E679&gt;$B$32,SUM($F$35:F678)=0),A678,"")</f>
        <v/>
      </c>
    </row>
    <row r="680" spans="1:6">
      <c r="A680" s="4">
        <f t="shared" si="40"/>
        <v>10401</v>
      </c>
      <c r="C680" s="155">
        <f t="shared" si="41"/>
        <v>46.16</v>
      </c>
      <c r="D680" s="4">
        <f t="shared" si="42"/>
        <v>3.85</v>
      </c>
      <c r="E680" s="4">
        <f t="shared" si="43"/>
        <v>41.71</v>
      </c>
      <c r="F680" s="4" t="str">
        <f>IF(AND(E680&lt;&gt;E679,E680&gt;$B$32,SUM($F$35:F679)=0),A679,"")</f>
        <v/>
      </c>
    </row>
    <row r="681" spans="1:6">
      <c r="A681" s="4">
        <f t="shared" si="40"/>
        <v>10402</v>
      </c>
      <c r="C681" s="155">
        <f t="shared" si="41"/>
        <v>46.16</v>
      </c>
      <c r="D681" s="4">
        <f t="shared" si="42"/>
        <v>3.85</v>
      </c>
      <c r="E681" s="4">
        <f t="shared" si="43"/>
        <v>41.72</v>
      </c>
      <c r="F681" s="4" t="str">
        <f>IF(AND(E681&lt;&gt;E680,E681&gt;$B$32,SUM($F$35:F680)=0),A680,"")</f>
        <v/>
      </c>
    </row>
    <row r="682" spans="1:6">
      <c r="A682" s="4">
        <f t="shared" si="40"/>
        <v>10403</v>
      </c>
      <c r="C682" s="155">
        <f t="shared" si="41"/>
        <v>46.16</v>
      </c>
      <c r="D682" s="4">
        <f t="shared" si="42"/>
        <v>3.85</v>
      </c>
      <c r="E682" s="4">
        <f t="shared" si="43"/>
        <v>41.72</v>
      </c>
      <c r="F682" s="4" t="str">
        <f>IF(AND(E682&lt;&gt;E681,E682&gt;$B$32,SUM($F$35:F681)=0),A681,"")</f>
        <v/>
      </c>
    </row>
    <row r="683" spans="1:6">
      <c r="A683" s="4">
        <f t="shared" si="40"/>
        <v>10404</v>
      </c>
      <c r="C683" s="155">
        <f t="shared" si="41"/>
        <v>46.16</v>
      </c>
      <c r="D683" s="4">
        <f t="shared" si="42"/>
        <v>3.85</v>
      </c>
      <c r="E683" s="4">
        <f t="shared" si="43"/>
        <v>41.730000000000004</v>
      </c>
      <c r="F683" s="4" t="str">
        <f>IF(AND(E683&lt;&gt;E682,E683&gt;$B$32,SUM($F$35:F682)=0),A682,"")</f>
        <v/>
      </c>
    </row>
    <row r="684" spans="1:6">
      <c r="A684" s="4">
        <f t="shared" si="40"/>
        <v>10405</v>
      </c>
      <c r="C684" s="155">
        <f t="shared" si="41"/>
        <v>46.16</v>
      </c>
      <c r="D684" s="4">
        <f t="shared" si="42"/>
        <v>3.85</v>
      </c>
      <c r="E684" s="4">
        <f t="shared" si="43"/>
        <v>41.730000000000004</v>
      </c>
      <c r="F684" s="4" t="str">
        <f>IF(AND(E684&lt;&gt;E683,E684&gt;$B$32,SUM($F$35:F683)=0),A683,"")</f>
        <v/>
      </c>
    </row>
    <row r="685" spans="1:6">
      <c r="A685" s="4">
        <f t="shared" si="40"/>
        <v>10406</v>
      </c>
      <c r="C685" s="155">
        <f t="shared" si="41"/>
        <v>46.16</v>
      </c>
      <c r="D685" s="4">
        <f t="shared" si="42"/>
        <v>3.85</v>
      </c>
      <c r="E685" s="4">
        <f t="shared" si="43"/>
        <v>41.730000000000004</v>
      </c>
      <c r="F685" s="4" t="str">
        <f>IF(AND(E685&lt;&gt;E684,E685&gt;$B$32,SUM($F$35:F684)=0),A684,"")</f>
        <v/>
      </c>
    </row>
    <row r="686" spans="1:6">
      <c r="A686" s="4">
        <f t="shared" si="40"/>
        <v>10407</v>
      </c>
      <c r="C686" s="155">
        <f t="shared" si="41"/>
        <v>46.16</v>
      </c>
      <c r="D686" s="4">
        <f t="shared" si="42"/>
        <v>3.85</v>
      </c>
      <c r="E686" s="4">
        <f t="shared" si="43"/>
        <v>41.74</v>
      </c>
      <c r="F686" s="4" t="str">
        <f>IF(AND(E686&lt;&gt;E685,E686&gt;$B$32,SUM($F$35:F685)=0),A685,"")</f>
        <v/>
      </c>
    </row>
    <row r="687" spans="1:6">
      <c r="A687" s="4">
        <f t="shared" si="40"/>
        <v>10408</v>
      </c>
      <c r="C687" s="155">
        <f t="shared" si="41"/>
        <v>46.16</v>
      </c>
      <c r="D687" s="4">
        <f t="shared" si="42"/>
        <v>3.85</v>
      </c>
      <c r="E687" s="4">
        <f t="shared" si="43"/>
        <v>41.74</v>
      </c>
      <c r="F687" s="4" t="str">
        <f>IF(AND(E687&lt;&gt;E686,E687&gt;$B$32,SUM($F$35:F686)=0),A686,"")</f>
        <v/>
      </c>
    </row>
    <row r="688" spans="1:6">
      <c r="A688" s="4">
        <f t="shared" si="40"/>
        <v>10409</v>
      </c>
      <c r="C688" s="155">
        <f t="shared" si="41"/>
        <v>46.16</v>
      </c>
      <c r="D688" s="4">
        <f t="shared" si="42"/>
        <v>3.85</v>
      </c>
      <c r="E688" s="4">
        <f t="shared" si="43"/>
        <v>41.74</v>
      </c>
      <c r="F688" s="4" t="str">
        <f>IF(AND(E688&lt;&gt;E687,E688&gt;$B$32,SUM($F$35:F687)=0),A687,"")</f>
        <v/>
      </c>
    </row>
    <row r="689" spans="1:6">
      <c r="A689" s="4">
        <f t="shared" si="40"/>
        <v>10410</v>
      </c>
      <c r="C689" s="155">
        <f t="shared" si="41"/>
        <v>46.16</v>
      </c>
      <c r="D689" s="4">
        <f t="shared" si="42"/>
        <v>3.85</v>
      </c>
      <c r="E689" s="4">
        <f t="shared" si="43"/>
        <v>41.75</v>
      </c>
      <c r="F689" s="4" t="str">
        <f>IF(AND(E689&lt;&gt;E688,E689&gt;$B$32,SUM($F$35:F688)=0),A688,"")</f>
        <v/>
      </c>
    </row>
    <row r="690" spans="1:6">
      <c r="A690" s="4">
        <f t="shared" si="40"/>
        <v>10411</v>
      </c>
      <c r="C690" s="155">
        <f t="shared" si="41"/>
        <v>46.16</v>
      </c>
      <c r="D690" s="4">
        <f t="shared" si="42"/>
        <v>3.85</v>
      </c>
      <c r="E690" s="4">
        <f t="shared" si="43"/>
        <v>41.75</v>
      </c>
      <c r="F690" s="4" t="str">
        <f>IF(AND(E690&lt;&gt;E689,E690&gt;$B$32,SUM($F$35:F689)=0),A689,"")</f>
        <v/>
      </c>
    </row>
    <row r="691" spans="1:6">
      <c r="A691" s="4">
        <f t="shared" si="40"/>
        <v>10412</v>
      </c>
      <c r="C691" s="155">
        <f t="shared" si="41"/>
        <v>46.16</v>
      </c>
      <c r="D691" s="4">
        <f t="shared" si="42"/>
        <v>3.85</v>
      </c>
      <c r="E691" s="4">
        <f t="shared" si="43"/>
        <v>41.760000000000005</v>
      </c>
      <c r="F691" s="4" t="str">
        <f>IF(AND(E691&lt;&gt;E690,E691&gt;$B$32,SUM($F$35:F690)=0),A690,"")</f>
        <v/>
      </c>
    </row>
    <row r="692" spans="1:6">
      <c r="A692" s="4">
        <f t="shared" si="40"/>
        <v>10413</v>
      </c>
      <c r="C692" s="155">
        <f t="shared" si="41"/>
        <v>46.16</v>
      </c>
      <c r="D692" s="4">
        <f t="shared" si="42"/>
        <v>3.85</v>
      </c>
      <c r="E692" s="4">
        <f t="shared" si="43"/>
        <v>41.760000000000005</v>
      </c>
      <c r="F692" s="4" t="str">
        <f>IF(AND(E692&lt;&gt;E691,E692&gt;$B$32,SUM($F$35:F691)=0),A691,"")</f>
        <v/>
      </c>
    </row>
    <row r="693" spans="1:6">
      <c r="A693" s="4">
        <f t="shared" si="40"/>
        <v>10414</v>
      </c>
      <c r="C693" s="155">
        <f t="shared" si="41"/>
        <v>46.16</v>
      </c>
      <c r="D693" s="4">
        <f t="shared" si="42"/>
        <v>3.85</v>
      </c>
      <c r="E693" s="4">
        <f t="shared" si="43"/>
        <v>41.760000000000005</v>
      </c>
      <c r="F693" s="4" t="str">
        <f>IF(AND(E693&lt;&gt;E692,E693&gt;$B$32,SUM($F$35:F692)=0),A692,"")</f>
        <v/>
      </c>
    </row>
    <row r="694" spans="1:6">
      <c r="A694" s="4">
        <f t="shared" si="40"/>
        <v>10415</v>
      </c>
      <c r="C694" s="155">
        <f t="shared" si="41"/>
        <v>46.16</v>
      </c>
      <c r="D694" s="4">
        <f t="shared" si="42"/>
        <v>3.85</v>
      </c>
      <c r="E694" s="4">
        <f t="shared" si="43"/>
        <v>41.77</v>
      </c>
      <c r="F694" s="4" t="str">
        <f>IF(AND(E694&lt;&gt;E693,E694&gt;$B$32,SUM($F$35:F693)=0),A693,"")</f>
        <v/>
      </c>
    </row>
    <row r="695" spans="1:6">
      <c r="A695" s="4">
        <f t="shared" si="40"/>
        <v>10416</v>
      </c>
      <c r="C695" s="155">
        <f t="shared" si="41"/>
        <v>46.16</v>
      </c>
      <c r="D695" s="4">
        <f t="shared" si="42"/>
        <v>3.85</v>
      </c>
      <c r="E695" s="4">
        <f t="shared" si="43"/>
        <v>41.77</v>
      </c>
      <c r="F695" s="4" t="str">
        <f>IF(AND(E695&lt;&gt;E694,E695&gt;$B$32,SUM($F$35:F694)=0),A694,"")</f>
        <v/>
      </c>
    </row>
    <row r="696" spans="1:6">
      <c r="A696" s="4">
        <f t="shared" si="40"/>
        <v>10417</v>
      </c>
      <c r="C696" s="155">
        <f t="shared" si="41"/>
        <v>46.16</v>
      </c>
      <c r="D696" s="4">
        <f t="shared" si="42"/>
        <v>3.85</v>
      </c>
      <c r="E696" s="4">
        <f t="shared" si="43"/>
        <v>41.78</v>
      </c>
      <c r="F696" s="4" t="str">
        <f>IF(AND(E696&lt;&gt;E695,E696&gt;$B$32,SUM($F$35:F695)=0),A695,"")</f>
        <v/>
      </c>
    </row>
    <row r="697" spans="1:6">
      <c r="A697" s="4">
        <f t="shared" si="40"/>
        <v>10418</v>
      </c>
      <c r="C697" s="155">
        <f t="shared" si="41"/>
        <v>46.16</v>
      </c>
      <c r="D697" s="4">
        <f t="shared" si="42"/>
        <v>3.85</v>
      </c>
      <c r="E697" s="4">
        <f t="shared" si="43"/>
        <v>41.78</v>
      </c>
      <c r="F697" s="4" t="str">
        <f>IF(AND(E697&lt;&gt;E696,E697&gt;$B$32,SUM($F$35:F696)=0),A696,"")</f>
        <v/>
      </c>
    </row>
    <row r="698" spans="1:6">
      <c r="A698" s="4">
        <f t="shared" si="40"/>
        <v>10419</v>
      </c>
      <c r="C698" s="155">
        <f t="shared" si="41"/>
        <v>46.16</v>
      </c>
      <c r="D698" s="4">
        <f t="shared" si="42"/>
        <v>3.85</v>
      </c>
      <c r="E698" s="4">
        <f t="shared" si="43"/>
        <v>41.78</v>
      </c>
      <c r="F698" s="4" t="str">
        <f>IF(AND(E698&lt;&gt;E697,E698&gt;$B$32,SUM($F$35:F697)=0),A697,"")</f>
        <v/>
      </c>
    </row>
    <row r="699" spans="1:6">
      <c r="A699" s="4">
        <f t="shared" si="40"/>
        <v>10420</v>
      </c>
      <c r="C699" s="155">
        <f t="shared" si="41"/>
        <v>46.16</v>
      </c>
      <c r="D699" s="4">
        <f t="shared" si="42"/>
        <v>3.85</v>
      </c>
      <c r="E699" s="4">
        <f t="shared" si="43"/>
        <v>41.79</v>
      </c>
      <c r="F699" s="4" t="str">
        <f>IF(AND(E699&lt;&gt;E698,E699&gt;$B$32,SUM($F$35:F698)=0),A698,"")</f>
        <v/>
      </c>
    </row>
    <row r="700" spans="1:6">
      <c r="A700" s="4">
        <f t="shared" si="40"/>
        <v>10421</v>
      </c>
      <c r="C700" s="155">
        <f t="shared" si="41"/>
        <v>46.16</v>
      </c>
      <c r="D700" s="4">
        <f t="shared" si="42"/>
        <v>3.85</v>
      </c>
      <c r="E700" s="4">
        <f t="shared" si="43"/>
        <v>41.79</v>
      </c>
      <c r="F700" s="4" t="str">
        <f>IF(AND(E700&lt;&gt;E699,E700&gt;$B$32,SUM($F$35:F699)=0),A699,"")</f>
        <v/>
      </c>
    </row>
    <row r="701" spans="1:6">
      <c r="A701" s="4">
        <f t="shared" si="40"/>
        <v>10422</v>
      </c>
      <c r="C701" s="155">
        <f t="shared" si="41"/>
        <v>46.16</v>
      </c>
      <c r="D701" s="4">
        <f t="shared" si="42"/>
        <v>3.85</v>
      </c>
      <c r="E701" s="4">
        <f t="shared" si="43"/>
        <v>41.79</v>
      </c>
      <c r="F701" s="4" t="str">
        <f>IF(AND(E701&lt;&gt;E700,E701&gt;$B$32,SUM($F$35:F700)=0),A700,"")</f>
        <v/>
      </c>
    </row>
    <row r="702" spans="1:6">
      <c r="A702" s="4">
        <f t="shared" si="40"/>
        <v>10423</v>
      </c>
      <c r="C702" s="155">
        <f t="shared" si="41"/>
        <v>46.16</v>
      </c>
      <c r="D702" s="4">
        <f t="shared" si="42"/>
        <v>3.85</v>
      </c>
      <c r="E702" s="4">
        <f t="shared" si="43"/>
        <v>41.800000000000004</v>
      </c>
      <c r="F702" s="4" t="str">
        <f>IF(AND(E702&lt;&gt;E701,E702&gt;$B$32,SUM($F$35:F701)=0),A701,"")</f>
        <v/>
      </c>
    </row>
    <row r="703" spans="1:6">
      <c r="A703" s="4">
        <f t="shared" si="40"/>
        <v>10424</v>
      </c>
      <c r="C703" s="155">
        <f t="shared" si="41"/>
        <v>46.16</v>
      </c>
      <c r="D703" s="4">
        <f t="shared" si="42"/>
        <v>3.85</v>
      </c>
      <c r="E703" s="4">
        <f t="shared" si="43"/>
        <v>41.800000000000004</v>
      </c>
      <c r="F703" s="4" t="str">
        <f>IF(AND(E703&lt;&gt;E702,E703&gt;$B$32,SUM($F$35:F702)=0),A702,"")</f>
        <v/>
      </c>
    </row>
    <row r="704" spans="1:6">
      <c r="A704" s="4">
        <f t="shared" si="40"/>
        <v>10425</v>
      </c>
      <c r="C704" s="155">
        <f t="shared" si="41"/>
        <v>46.16</v>
      </c>
      <c r="D704" s="4">
        <f t="shared" si="42"/>
        <v>3.85</v>
      </c>
      <c r="E704" s="4">
        <f t="shared" si="43"/>
        <v>41.81</v>
      </c>
      <c r="F704" s="4" t="str">
        <f>IF(AND(E704&lt;&gt;E703,E704&gt;$B$32,SUM($F$35:F703)=0),A703,"")</f>
        <v/>
      </c>
    </row>
    <row r="705" spans="1:6">
      <c r="A705" s="4">
        <f t="shared" si="40"/>
        <v>10426</v>
      </c>
      <c r="C705" s="155">
        <f t="shared" si="41"/>
        <v>46.16</v>
      </c>
      <c r="D705" s="4">
        <f t="shared" si="42"/>
        <v>3.85</v>
      </c>
      <c r="E705" s="4">
        <f t="shared" si="43"/>
        <v>41.81</v>
      </c>
      <c r="F705" s="4" t="str">
        <f>IF(AND(E705&lt;&gt;E704,E705&gt;$B$32,SUM($F$35:F704)=0),A704,"")</f>
        <v/>
      </c>
    </row>
    <row r="706" spans="1:6">
      <c r="A706" s="4">
        <f t="shared" si="40"/>
        <v>10427</v>
      </c>
      <c r="C706" s="155">
        <f t="shared" si="41"/>
        <v>46.16</v>
      </c>
      <c r="D706" s="4">
        <f t="shared" si="42"/>
        <v>3.85</v>
      </c>
      <c r="E706" s="4">
        <f t="shared" si="43"/>
        <v>41.81</v>
      </c>
      <c r="F706" s="4" t="str">
        <f>IF(AND(E706&lt;&gt;E705,E706&gt;$B$32,SUM($F$35:F705)=0),A705,"")</f>
        <v/>
      </c>
    </row>
    <row r="707" spans="1:6">
      <c r="A707" s="4">
        <f t="shared" si="40"/>
        <v>10428</v>
      </c>
      <c r="C707" s="155">
        <f t="shared" si="41"/>
        <v>46.16</v>
      </c>
      <c r="D707" s="4">
        <f t="shared" si="42"/>
        <v>3.85</v>
      </c>
      <c r="E707" s="4">
        <f t="shared" si="43"/>
        <v>41.82</v>
      </c>
      <c r="F707" s="4" t="str">
        <f>IF(AND(E707&lt;&gt;E706,E707&gt;$B$32,SUM($F$35:F706)=0),A706,"")</f>
        <v/>
      </c>
    </row>
    <row r="708" spans="1:6">
      <c r="A708" s="4">
        <f t="shared" si="40"/>
        <v>10429</v>
      </c>
      <c r="C708" s="155">
        <f t="shared" si="41"/>
        <v>46.16</v>
      </c>
      <c r="D708" s="4">
        <f t="shared" si="42"/>
        <v>3.85</v>
      </c>
      <c r="E708" s="4">
        <f t="shared" si="43"/>
        <v>41.82</v>
      </c>
      <c r="F708" s="4" t="str">
        <f>IF(AND(E708&lt;&gt;E707,E708&gt;$B$32,SUM($F$35:F707)=0),A707,"")</f>
        <v/>
      </c>
    </row>
    <row r="709" spans="1:6">
      <c r="A709" s="4">
        <f t="shared" si="40"/>
        <v>10430</v>
      </c>
      <c r="C709" s="155">
        <f t="shared" si="41"/>
        <v>46.16</v>
      </c>
      <c r="D709" s="4">
        <f t="shared" si="42"/>
        <v>3.85</v>
      </c>
      <c r="E709" s="4">
        <f t="shared" si="43"/>
        <v>41.83</v>
      </c>
      <c r="F709" s="4" t="str">
        <f>IF(AND(E709&lt;&gt;E708,E709&gt;$B$32,SUM($F$35:F708)=0),A708,"")</f>
        <v/>
      </c>
    </row>
    <row r="710" spans="1:6">
      <c r="A710" s="4">
        <f t="shared" si="40"/>
        <v>10431</v>
      </c>
      <c r="C710" s="155">
        <f t="shared" si="41"/>
        <v>46.16</v>
      </c>
      <c r="D710" s="4">
        <f t="shared" si="42"/>
        <v>3.85</v>
      </c>
      <c r="E710" s="4">
        <f t="shared" si="43"/>
        <v>41.83</v>
      </c>
      <c r="F710" s="4" t="str">
        <f>IF(AND(E710&lt;&gt;E709,E710&gt;$B$32,SUM($F$35:F709)=0),A709,"")</f>
        <v/>
      </c>
    </row>
    <row r="711" spans="1:6">
      <c r="A711" s="4">
        <f t="shared" si="40"/>
        <v>10432</v>
      </c>
      <c r="C711" s="155">
        <f t="shared" si="41"/>
        <v>46.16</v>
      </c>
      <c r="D711" s="4">
        <f t="shared" si="42"/>
        <v>3.85</v>
      </c>
      <c r="E711" s="4">
        <f t="shared" si="43"/>
        <v>41.83</v>
      </c>
      <c r="F711" s="4" t="str">
        <f>IF(AND(E711&lt;&gt;E710,E711&gt;$B$32,SUM($F$35:F710)=0),A710,"")</f>
        <v/>
      </c>
    </row>
    <row r="712" spans="1:6">
      <c r="A712" s="4">
        <f t="shared" si="40"/>
        <v>10433</v>
      </c>
      <c r="C712" s="155">
        <f t="shared" si="41"/>
        <v>46.16</v>
      </c>
      <c r="D712" s="4">
        <f t="shared" si="42"/>
        <v>3.85</v>
      </c>
      <c r="E712" s="4">
        <f t="shared" si="43"/>
        <v>41.84</v>
      </c>
      <c r="F712" s="4" t="str">
        <f>IF(AND(E712&lt;&gt;E711,E712&gt;$B$32,SUM($F$35:F711)=0),A711,"")</f>
        <v/>
      </c>
    </row>
    <row r="713" spans="1:6">
      <c r="A713" s="4">
        <f t="shared" si="40"/>
        <v>10434</v>
      </c>
      <c r="C713" s="155">
        <f t="shared" si="41"/>
        <v>46.16</v>
      </c>
      <c r="D713" s="4">
        <f t="shared" si="42"/>
        <v>3.85</v>
      </c>
      <c r="E713" s="4">
        <f t="shared" si="43"/>
        <v>41.84</v>
      </c>
      <c r="F713" s="4" t="str">
        <f>IF(AND(E713&lt;&gt;E712,E713&gt;$B$32,SUM($F$35:F712)=0),A712,"")</f>
        <v/>
      </c>
    </row>
    <row r="714" spans="1:6">
      <c r="A714" s="4">
        <f t="shared" si="40"/>
        <v>10435</v>
      </c>
      <c r="C714" s="155">
        <f t="shared" si="41"/>
        <v>46.16</v>
      </c>
      <c r="D714" s="4">
        <f t="shared" si="42"/>
        <v>3.85</v>
      </c>
      <c r="E714" s="4">
        <f t="shared" si="43"/>
        <v>41.84</v>
      </c>
      <c r="F714" s="4" t="str">
        <f>IF(AND(E714&lt;&gt;E713,E714&gt;$B$32,SUM($F$35:F713)=0),A713,"")</f>
        <v/>
      </c>
    </row>
    <row r="715" spans="1:6">
      <c r="A715" s="4">
        <f t="shared" si="40"/>
        <v>10436</v>
      </c>
      <c r="C715" s="155">
        <f t="shared" si="41"/>
        <v>46.16</v>
      </c>
      <c r="D715" s="4">
        <f t="shared" si="42"/>
        <v>3.85</v>
      </c>
      <c r="E715" s="4">
        <f t="shared" si="43"/>
        <v>41.85</v>
      </c>
      <c r="F715" s="4" t="str">
        <f>IF(AND(E715&lt;&gt;E714,E715&gt;$B$32,SUM($F$35:F714)=0),A714,"")</f>
        <v/>
      </c>
    </row>
    <row r="716" spans="1:6">
      <c r="A716" s="4">
        <f t="shared" si="40"/>
        <v>10437</v>
      </c>
      <c r="C716" s="155">
        <f t="shared" si="41"/>
        <v>46.16</v>
      </c>
      <c r="D716" s="4">
        <f t="shared" si="42"/>
        <v>3.85</v>
      </c>
      <c r="E716" s="4">
        <f t="shared" si="43"/>
        <v>41.85</v>
      </c>
      <c r="F716" s="4" t="str">
        <f>IF(AND(E716&lt;&gt;E715,E716&gt;$B$32,SUM($F$35:F715)=0),A715,"")</f>
        <v/>
      </c>
    </row>
    <row r="717" spans="1:6">
      <c r="A717" s="4">
        <f t="shared" si="40"/>
        <v>10438</v>
      </c>
      <c r="C717" s="155">
        <f t="shared" si="41"/>
        <v>46.16</v>
      </c>
      <c r="D717" s="4">
        <f t="shared" si="42"/>
        <v>3.85</v>
      </c>
      <c r="E717" s="4">
        <f t="shared" si="43"/>
        <v>41.86</v>
      </c>
      <c r="F717" s="4" t="str">
        <f>IF(AND(E717&lt;&gt;E716,E717&gt;$B$32,SUM($F$35:F716)=0),A716,"")</f>
        <v/>
      </c>
    </row>
    <row r="718" spans="1:6">
      <c r="A718" s="4">
        <f t="shared" si="40"/>
        <v>10439</v>
      </c>
      <c r="C718" s="155">
        <f t="shared" si="41"/>
        <v>46.16</v>
      </c>
      <c r="D718" s="4">
        <f t="shared" si="42"/>
        <v>3.85</v>
      </c>
      <c r="E718" s="4">
        <f t="shared" si="43"/>
        <v>41.86</v>
      </c>
      <c r="F718" s="4" t="str">
        <f>IF(AND(E718&lt;&gt;E717,E718&gt;$B$32,SUM($F$35:F717)=0),A717,"")</f>
        <v/>
      </c>
    </row>
    <row r="719" spans="1:6">
      <c r="A719" s="4">
        <f t="shared" si="40"/>
        <v>10440</v>
      </c>
      <c r="C719" s="155">
        <f t="shared" si="41"/>
        <v>46.16</v>
      </c>
      <c r="D719" s="4">
        <f t="shared" si="42"/>
        <v>3.85</v>
      </c>
      <c r="E719" s="4">
        <f t="shared" si="43"/>
        <v>41.86</v>
      </c>
      <c r="F719" s="4" t="str">
        <f>IF(AND(E719&lt;&gt;E718,E719&gt;$B$32,SUM($F$35:F718)=0),A718,"")</f>
        <v/>
      </c>
    </row>
    <row r="720" spans="1:6">
      <c r="A720" s="4">
        <f t="shared" si="40"/>
        <v>10441</v>
      </c>
      <c r="C720" s="155">
        <f t="shared" si="41"/>
        <v>46.16</v>
      </c>
      <c r="D720" s="4">
        <f t="shared" si="42"/>
        <v>3.85</v>
      </c>
      <c r="E720" s="4">
        <f t="shared" si="43"/>
        <v>41.870000000000005</v>
      </c>
      <c r="F720" s="4" t="str">
        <f>IF(AND(E720&lt;&gt;E719,E720&gt;$B$32,SUM($F$35:F719)=0),A719,"")</f>
        <v/>
      </c>
    </row>
    <row r="721" spans="1:6">
      <c r="A721" s="4">
        <f t="shared" si="40"/>
        <v>10442</v>
      </c>
      <c r="C721" s="155">
        <f t="shared" si="41"/>
        <v>46.16</v>
      </c>
      <c r="D721" s="4">
        <f t="shared" si="42"/>
        <v>3.85</v>
      </c>
      <c r="E721" s="4">
        <f t="shared" si="43"/>
        <v>41.870000000000005</v>
      </c>
      <c r="F721" s="4" t="str">
        <f>IF(AND(E721&lt;&gt;E720,E721&gt;$B$32,SUM($F$35:F720)=0),A720,"")</f>
        <v/>
      </c>
    </row>
    <row r="722" spans="1:6">
      <c r="A722" s="4">
        <f t="shared" si="40"/>
        <v>10443</v>
      </c>
      <c r="C722" s="155">
        <f t="shared" si="41"/>
        <v>46.16</v>
      </c>
      <c r="D722" s="4">
        <f t="shared" si="42"/>
        <v>3.85</v>
      </c>
      <c r="E722" s="4">
        <f t="shared" si="43"/>
        <v>41.88</v>
      </c>
      <c r="F722" s="4" t="str">
        <f>IF(AND(E722&lt;&gt;E721,E722&gt;$B$32,SUM($F$35:F721)=0),A721,"")</f>
        <v/>
      </c>
    </row>
    <row r="723" spans="1:6">
      <c r="A723" s="4">
        <f t="shared" si="40"/>
        <v>10444</v>
      </c>
      <c r="C723" s="155">
        <f t="shared" si="41"/>
        <v>46.16</v>
      </c>
      <c r="D723" s="4">
        <f t="shared" si="42"/>
        <v>3.85</v>
      </c>
      <c r="E723" s="4">
        <f t="shared" si="43"/>
        <v>41.88</v>
      </c>
      <c r="F723" s="4" t="str">
        <f>IF(AND(E723&lt;&gt;E722,E723&gt;$B$32,SUM($F$35:F722)=0),A722,"")</f>
        <v/>
      </c>
    </row>
    <row r="724" spans="1:6">
      <c r="A724" s="4">
        <f t="shared" si="40"/>
        <v>10445</v>
      </c>
      <c r="C724" s="155">
        <f t="shared" si="41"/>
        <v>46.16</v>
      </c>
      <c r="D724" s="4">
        <f t="shared" si="42"/>
        <v>3.85</v>
      </c>
      <c r="E724" s="4">
        <f t="shared" si="43"/>
        <v>41.88</v>
      </c>
      <c r="F724" s="4" t="str">
        <f>IF(AND(E724&lt;&gt;E723,E724&gt;$B$32,SUM($F$35:F723)=0),A723,"")</f>
        <v/>
      </c>
    </row>
    <row r="725" spans="1:6">
      <c r="A725" s="4">
        <f t="shared" si="40"/>
        <v>10446</v>
      </c>
      <c r="C725" s="155">
        <f t="shared" si="41"/>
        <v>46.16</v>
      </c>
      <c r="D725" s="4">
        <f t="shared" si="42"/>
        <v>3.85</v>
      </c>
      <c r="E725" s="4">
        <f t="shared" si="43"/>
        <v>41.89</v>
      </c>
      <c r="F725" s="4" t="str">
        <f>IF(AND(E725&lt;&gt;E724,E725&gt;$B$32,SUM($F$35:F724)=0),A724,"")</f>
        <v/>
      </c>
    </row>
    <row r="726" spans="1:6">
      <c r="A726" s="4">
        <f t="shared" si="40"/>
        <v>10447</v>
      </c>
      <c r="C726" s="155">
        <f t="shared" si="41"/>
        <v>46.16</v>
      </c>
      <c r="D726" s="4">
        <f t="shared" si="42"/>
        <v>3.85</v>
      </c>
      <c r="E726" s="4">
        <f t="shared" si="43"/>
        <v>41.89</v>
      </c>
      <c r="F726" s="4" t="str">
        <f>IF(AND(E726&lt;&gt;E725,E726&gt;$B$32,SUM($F$35:F725)=0),A725,"")</f>
        <v/>
      </c>
    </row>
    <row r="727" spans="1:6">
      <c r="A727" s="4">
        <f t="shared" si="40"/>
        <v>10448</v>
      </c>
      <c r="C727" s="155">
        <f t="shared" si="41"/>
        <v>46.16</v>
      </c>
      <c r="D727" s="4">
        <f t="shared" si="42"/>
        <v>3.85</v>
      </c>
      <c r="E727" s="4">
        <f t="shared" si="43"/>
        <v>41.89</v>
      </c>
      <c r="F727" s="4" t="str">
        <f>IF(AND(E727&lt;&gt;E726,E727&gt;$B$32,SUM($F$35:F726)=0),A726,"")</f>
        <v/>
      </c>
    </row>
    <row r="728" spans="1:6">
      <c r="A728" s="4">
        <f t="shared" si="40"/>
        <v>10449</v>
      </c>
      <c r="C728" s="155">
        <f t="shared" si="41"/>
        <v>46.16</v>
      </c>
      <c r="D728" s="4">
        <f t="shared" si="42"/>
        <v>3.85</v>
      </c>
      <c r="E728" s="4">
        <f t="shared" si="43"/>
        <v>41.9</v>
      </c>
      <c r="F728" s="4" t="str">
        <f>IF(AND(E728&lt;&gt;E727,E728&gt;$B$32,SUM($F$35:F727)=0),A727,"")</f>
        <v/>
      </c>
    </row>
    <row r="729" spans="1:6">
      <c r="A729" s="4">
        <f t="shared" si="40"/>
        <v>10450</v>
      </c>
      <c r="C729" s="155">
        <f t="shared" si="41"/>
        <v>46.16</v>
      </c>
      <c r="D729" s="4">
        <f t="shared" si="42"/>
        <v>3.85</v>
      </c>
      <c r="E729" s="4">
        <f t="shared" si="43"/>
        <v>41.9</v>
      </c>
      <c r="F729" s="4" t="str">
        <f>IF(AND(E729&lt;&gt;E728,E729&gt;$B$32,SUM($F$35:F728)=0),A728,"")</f>
        <v/>
      </c>
    </row>
    <row r="730" spans="1:6">
      <c r="A730" s="4">
        <f t="shared" si="40"/>
        <v>10451</v>
      </c>
      <c r="C730" s="155">
        <f t="shared" si="41"/>
        <v>46.16</v>
      </c>
      <c r="D730" s="4">
        <f t="shared" si="42"/>
        <v>3.85</v>
      </c>
      <c r="E730" s="4">
        <f t="shared" si="43"/>
        <v>41.910000000000004</v>
      </c>
      <c r="F730" s="4" t="str">
        <f>IF(AND(E730&lt;&gt;E729,E730&gt;$B$32,SUM($F$35:F729)=0),A729,"")</f>
        <v/>
      </c>
    </row>
    <row r="731" spans="1:6">
      <c r="A731" s="4">
        <f t="shared" si="40"/>
        <v>10452</v>
      </c>
      <c r="C731" s="155">
        <f t="shared" si="41"/>
        <v>46.16</v>
      </c>
      <c r="D731" s="4">
        <f t="shared" si="42"/>
        <v>3.85</v>
      </c>
      <c r="E731" s="4">
        <f t="shared" si="43"/>
        <v>41.910000000000004</v>
      </c>
      <c r="F731" s="4" t="str">
        <f>IF(AND(E731&lt;&gt;E730,E731&gt;$B$32,SUM($F$35:F730)=0),A730,"")</f>
        <v/>
      </c>
    </row>
    <row r="732" spans="1:6">
      <c r="A732" s="4">
        <f t="shared" si="40"/>
        <v>10453</v>
      </c>
      <c r="C732" s="155">
        <f t="shared" si="41"/>
        <v>46.16</v>
      </c>
      <c r="D732" s="4">
        <f t="shared" si="42"/>
        <v>3.85</v>
      </c>
      <c r="E732" s="4">
        <f t="shared" si="43"/>
        <v>41.910000000000004</v>
      </c>
      <c r="F732" s="4" t="str">
        <f>IF(AND(E732&lt;&gt;E731,E732&gt;$B$32,SUM($F$35:F731)=0),A731,"")</f>
        <v/>
      </c>
    </row>
    <row r="733" spans="1:6">
      <c r="A733" s="4">
        <f t="shared" si="40"/>
        <v>10454</v>
      </c>
      <c r="C733" s="155">
        <f t="shared" si="41"/>
        <v>46.16</v>
      </c>
      <c r="D733" s="4">
        <f t="shared" si="42"/>
        <v>3.85</v>
      </c>
      <c r="E733" s="4">
        <f t="shared" si="43"/>
        <v>41.92</v>
      </c>
      <c r="F733" s="4" t="str">
        <f>IF(AND(E733&lt;&gt;E732,E733&gt;$B$32,SUM($F$35:F732)=0),A732,"")</f>
        <v/>
      </c>
    </row>
    <row r="734" spans="1:6">
      <c r="A734" s="4">
        <f t="shared" si="40"/>
        <v>10455</v>
      </c>
      <c r="C734" s="155">
        <f t="shared" si="41"/>
        <v>46.16</v>
      </c>
      <c r="D734" s="4">
        <f t="shared" si="42"/>
        <v>3.85</v>
      </c>
      <c r="E734" s="4">
        <f t="shared" si="43"/>
        <v>41.92</v>
      </c>
      <c r="F734" s="4" t="str">
        <f>IF(AND(E734&lt;&gt;E733,E734&gt;$B$32,SUM($F$35:F733)=0),A733,"")</f>
        <v/>
      </c>
    </row>
    <row r="735" spans="1:6">
      <c r="A735" s="4">
        <f t="shared" si="40"/>
        <v>10456</v>
      </c>
      <c r="C735" s="155">
        <f t="shared" si="41"/>
        <v>46.16</v>
      </c>
      <c r="D735" s="4">
        <f t="shared" si="42"/>
        <v>3.85</v>
      </c>
      <c r="E735" s="4">
        <f t="shared" si="43"/>
        <v>41.93</v>
      </c>
      <c r="F735" s="4" t="str">
        <f>IF(AND(E735&lt;&gt;E734,E735&gt;$B$32,SUM($F$35:F734)=0),A734,"")</f>
        <v/>
      </c>
    </row>
    <row r="736" spans="1:6">
      <c r="A736" s="4">
        <f t="shared" si="40"/>
        <v>10457</v>
      </c>
      <c r="C736" s="155">
        <f t="shared" si="41"/>
        <v>46.16</v>
      </c>
      <c r="D736" s="4">
        <f t="shared" si="42"/>
        <v>3.85</v>
      </c>
      <c r="E736" s="4">
        <f t="shared" si="43"/>
        <v>41.93</v>
      </c>
      <c r="F736" s="4" t="str">
        <f>IF(AND(E736&lt;&gt;E735,E736&gt;$B$32,SUM($F$35:F735)=0),A735,"")</f>
        <v/>
      </c>
    </row>
    <row r="737" spans="1:6">
      <c r="A737" s="4">
        <f t="shared" si="40"/>
        <v>10458</v>
      </c>
      <c r="C737" s="155">
        <f t="shared" si="41"/>
        <v>46.16</v>
      </c>
      <c r="D737" s="4">
        <f t="shared" si="42"/>
        <v>3.85</v>
      </c>
      <c r="E737" s="4">
        <f t="shared" si="43"/>
        <v>41.93</v>
      </c>
      <c r="F737" s="4" t="str">
        <f>IF(AND(E737&lt;&gt;E736,E737&gt;$B$32,SUM($F$35:F736)=0),A736,"")</f>
        <v/>
      </c>
    </row>
    <row r="738" spans="1:6">
      <c r="A738" s="4">
        <f t="shared" si="40"/>
        <v>10459</v>
      </c>
      <c r="C738" s="155">
        <f t="shared" si="41"/>
        <v>46.16</v>
      </c>
      <c r="D738" s="4">
        <f t="shared" si="42"/>
        <v>3.85</v>
      </c>
      <c r="E738" s="4">
        <f t="shared" si="43"/>
        <v>41.940000000000005</v>
      </c>
      <c r="F738" s="4" t="str">
        <f>IF(AND(E738&lt;&gt;E737,E738&gt;$B$32,SUM($F$35:F737)=0),A737,"")</f>
        <v/>
      </c>
    </row>
    <row r="739" spans="1:6">
      <c r="A739" s="4">
        <f t="shared" si="40"/>
        <v>10460</v>
      </c>
      <c r="C739" s="155">
        <f t="shared" si="41"/>
        <v>46.16</v>
      </c>
      <c r="D739" s="4">
        <f t="shared" si="42"/>
        <v>3.85</v>
      </c>
      <c r="E739" s="4">
        <f t="shared" si="43"/>
        <v>41.940000000000005</v>
      </c>
      <c r="F739" s="4" t="str">
        <f>IF(AND(E739&lt;&gt;E738,E739&gt;$B$32,SUM($F$35:F738)=0),A738,"")</f>
        <v/>
      </c>
    </row>
    <row r="740" spans="1:6">
      <c r="A740" s="4">
        <f t="shared" si="40"/>
        <v>10461</v>
      </c>
      <c r="C740" s="155">
        <f t="shared" si="41"/>
        <v>46.16</v>
      </c>
      <c r="D740" s="4">
        <f t="shared" si="42"/>
        <v>3.85</v>
      </c>
      <c r="E740" s="4">
        <f t="shared" si="43"/>
        <v>41.940000000000005</v>
      </c>
      <c r="F740" s="4" t="str">
        <f>IF(AND(E740&lt;&gt;E739,E740&gt;$B$32,SUM($F$35:F739)=0),A739,"")</f>
        <v/>
      </c>
    </row>
    <row r="741" spans="1:6">
      <c r="A741" s="4">
        <f t="shared" ref="A741:A804" si="44">A740+1</f>
        <v>10462</v>
      </c>
      <c r="C741" s="155">
        <f t="shared" ref="C741:C804" si="45">$A$12</f>
        <v>46.16</v>
      </c>
      <c r="D741" s="4">
        <f t="shared" ref="D741:D804" si="46">ROUND(C741*(1/12),2)</f>
        <v>3.85</v>
      </c>
      <c r="E741" s="4">
        <f t="shared" ref="E741:E804" si="47">ROUND((A741/1000)*D741,2)+1.67</f>
        <v>41.95</v>
      </c>
      <c r="F741" s="4" t="str">
        <f>IF(AND(E741&lt;&gt;E740,E741&gt;$B$32,SUM($F$35:F740)=0),A740,"")</f>
        <v/>
      </c>
    </row>
    <row r="742" spans="1:6">
      <c r="A742" s="4">
        <f t="shared" si="44"/>
        <v>10463</v>
      </c>
      <c r="C742" s="155">
        <f t="shared" si="45"/>
        <v>46.16</v>
      </c>
      <c r="D742" s="4">
        <f t="shared" si="46"/>
        <v>3.85</v>
      </c>
      <c r="E742" s="4">
        <f t="shared" si="47"/>
        <v>41.95</v>
      </c>
      <c r="F742" s="4" t="str">
        <f>IF(AND(E742&lt;&gt;E741,E742&gt;$B$32,SUM($F$35:F741)=0),A741,"")</f>
        <v/>
      </c>
    </row>
    <row r="743" spans="1:6">
      <c r="A743" s="4">
        <f t="shared" si="44"/>
        <v>10464</v>
      </c>
      <c r="C743" s="155">
        <f t="shared" si="45"/>
        <v>46.16</v>
      </c>
      <c r="D743" s="4">
        <f t="shared" si="46"/>
        <v>3.85</v>
      </c>
      <c r="E743" s="4">
        <f t="shared" si="47"/>
        <v>41.96</v>
      </c>
      <c r="F743" s="4" t="str">
        <f>IF(AND(E743&lt;&gt;E742,E743&gt;$B$32,SUM($F$35:F742)=0),A742,"")</f>
        <v/>
      </c>
    </row>
    <row r="744" spans="1:6">
      <c r="A744" s="4">
        <f t="shared" si="44"/>
        <v>10465</v>
      </c>
      <c r="C744" s="155">
        <f t="shared" si="45"/>
        <v>46.16</v>
      </c>
      <c r="D744" s="4">
        <f t="shared" si="46"/>
        <v>3.85</v>
      </c>
      <c r="E744" s="4">
        <f t="shared" si="47"/>
        <v>41.96</v>
      </c>
      <c r="F744" s="4" t="str">
        <f>IF(AND(E744&lt;&gt;E743,E744&gt;$B$32,SUM($F$35:F743)=0),A743,"")</f>
        <v/>
      </c>
    </row>
    <row r="745" spans="1:6">
      <c r="A745" s="4">
        <f t="shared" si="44"/>
        <v>10466</v>
      </c>
      <c r="C745" s="155">
        <f t="shared" si="45"/>
        <v>46.16</v>
      </c>
      <c r="D745" s="4">
        <f t="shared" si="46"/>
        <v>3.85</v>
      </c>
      <c r="E745" s="4">
        <f t="shared" si="47"/>
        <v>41.96</v>
      </c>
      <c r="F745" s="4" t="str">
        <f>IF(AND(E745&lt;&gt;E744,E745&gt;$B$32,SUM($F$35:F744)=0),A744,"")</f>
        <v/>
      </c>
    </row>
    <row r="746" spans="1:6">
      <c r="A746" s="4">
        <f t="shared" si="44"/>
        <v>10467</v>
      </c>
      <c r="C746" s="155">
        <f t="shared" si="45"/>
        <v>46.16</v>
      </c>
      <c r="D746" s="4">
        <f t="shared" si="46"/>
        <v>3.85</v>
      </c>
      <c r="E746" s="4">
        <f t="shared" si="47"/>
        <v>41.97</v>
      </c>
      <c r="F746" s="4" t="str">
        <f>IF(AND(E746&lt;&gt;E745,E746&gt;$B$32,SUM($F$35:F745)=0),A745,"")</f>
        <v/>
      </c>
    </row>
    <row r="747" spans="1:6">
      <c r="A747" s="4">
        <f t="shared" si="44"/>
        <v>10468</v>
      </c>
      <c r="C747" s="155">
        <f t="shared" si="45"/>
        <v>46.16</v>
      </c>
      <c r="D747" s="4">
        <f t="shared" si="46"/>
        <v>3.85</v>
      </c>
      <c r="E747" s="4">
        <f t="shared" si="47"/>
        <v>41.97</v>
      </c>
      <c r="F747" s="4" t="str">
        <f>IF(AND(E747&lt;&gt;E746,E747&gt;$B$32,SUM($F$35:F746)=0),A746,"")</f>
        <v/>
      </c>
    </row>
    <row r="748" spans="1:6">
      <c r="A748" s="4">
        <f t="shared" si="44"/>
        <v>10469</v>
      </c>
      <c r="C748" s="155">
        <f t="shared" si="45"/>
        <v>46.16</v>
      </c>
      <c r="D748" s="4">
        <f t="shared" si="46"/>
        <v>3.85</v>
      </c>
      <c r="E748" s="4">
        <f t="shared" si="47"/>
        <v>41.980000000000004</v>
      </c>
      <c r="F748" s="4" t="str">
        <f>IF(AND(E748&lt;&gt;E747,E748&gt;$B$32,SUM($F$35:F747)=0),A747,"")</f>
        <v/>
      </c>
    </row>
    <row r="749" spans="1:6">
      <c r="A749" s="4">
        <f t="shared" si="44"/>
        <v>10470</v>
      </c>
      <c r="C749" s="155">
        <f t="shared" si="45"/>
        <v>46.16</v>
      </c>
      <c r="D749" s="4">
        <f t="shared" si="46"/>
        <v>3.85</v>
      </c>
      <c r="E749" s="4">
        <f t="shared" si="47"/>
        <v>41.980000000000004</v>
      </c>
      <c r="F749" s="4" t="str">
        <f>IF(AND(E749&lt;&gt;E748,E749&gt;$B$32,SUM($F$35:F748)=0),A748,"")</f>
        <v/>
      </c>
    </row>
    <row r="750" spans="1:6">
      <c r="A750" s="4">
        <f t="shared" si="44"/>
        <v>10471</v>
      </c>
      <c r="C750" s="155">
        <f t="shared" si="45"/>
        <v>46.16</v>
      </c>
      <c r="D750" s="4">
        <f t="shared" si="46"/>
        <v>3.85</v>
      </c>
      <c r="E750" s="4">
        <f t="shared" si="47"/>
        <v>41.980000000000004</v>
      </c>
      <c r="F750" s="4" t="str">
        <f>IF(AND(E750&lt;&gt;E749,E750&gt;$B$32,SUM($F$35:F749)=0),A749,"")</f>
        <v/>
      </c>
    </row>
    <row r="751" spans="1:6">
      <c r="A751" s="4">
        <f t="shared" si="44"/>
        <v>10472</v>
      </c>
      <c r="C751" s="155">
        <f t="shared" si="45"/>
        <v>46.16</v>
      </c>
      <c r="D751" s="4">
        <f t="shared" si="46"/>
        <v>3.85</v>
      </c>
      <c r="E751" s="4">
        <f t="shared" si="47"/>
        <v>41.99</v>
      </c>
      <c r="F751" s="4" t="str">
        <f>IF(AND(E751&lt;&gt;E750,E751&gt;$B$32,SUM($F$35:F750)=0),A750,"")</f>
        <v/>
      </c>
    </row>
    <row r="752" spans="1:6">
      <c r="A752" s="4">
        <f t="shared" si="44"/>
        <v>10473</v>
      </c>
      <c r="C752" s="155">
        <f t="shared" si="45"/>
        <v>46.16</v>
      </c>
      <c r="D752" s="4">
        <f t="shared" si="46"/>
        <v>3.85</v>
      </c>
      <c r="E752" s="4">
        <f t="shared" si="47"/>
        <v>41.99</v>
      </c>
      <c r="F752" s="4" t="str">
        <f>IF(AND(E752&lt;&gt;E751,E752&gt;$B$32,SUM($F$35:F751)=0),A751,"")</f>
        <v/>
      </c>
    </row>
    <row r="753" spans="1:6">
      <c r="A753" s="4">
        <f t="shared" si="44"/>
        <v>10474</v>
      </c>
      <c r="C753" s="155">
        <f t="shared" si="45"/>
        <v>46.16</v>
      </c>
      <c r="D753" s="4">
        <f t="shared" si="46"/>
        <v>3.85</v>
      </c>
      <c r="E753" s="4">
        <f t="shared" si="47"/>
        <v>41.99</v>
      </c>
      <c r="F753" s="4" t="str">
        <f>IF(AND(E753&lt;&gt;E752,E753&gt;$B$32,SUM($F$35:F752)=0),A752,"")</f>
        <v/>
      </c>
    </row>
    <row r="754" spans="1:6">
      <c r="A754" s="4">
        <f t="shared" si="44"/>
        <v>10475</v>
      </c>
      <c r="C754" s="155">
        <f t="shared" si="45"/>
        <v>46.16</v>
      </c>
      <c r="D754" s="4">
        <f t="shared" si="46"/>
        <v>3.85</v>
      </c>
      <c r="E754" s="4">
        <f t="shared" si="47"/>
        <v>42</v>
      </c>
      <c r="F754" s="4" t="str">
        <f>IF(AND(E754&lt;&gt;E753,E754&gt;$B$32,SUM($F$35:F753)=0),A753,"")</f>
        <v/>
      </c>
    </row>
    <row r="755" spans="1:6">
      <c r="A755" s="4">
        <f t="shared" si="44"/>
        <v>10476</v>
      </c>
      <c r="C755" s="155">
        <f t="shared" si="45"/>
        <v>46.16</v>
      </c>
      <c r="D755" s="4">
        <f t="shared" si="46"/>
        <v>3.85</v>
      </c>
      <c r="E755" s="4">
        <f t="shared" si="47"/>
        <v>42</v>
      </c>
      <c r="F755" s="4" t="str">
        <f>IF(AND(E755&lt;&gt;E754,E755&gt;$B$32,SUM($F$35:F754)=0),A754,"")</f>
        <v/>
      </c>
    </row>
    <row r="756" spans="1:6">
      <c r="A756" s="4">
        <f t="shared" si="44"/>
        <v>10477</v>
      </c>
      <c r="C756" s="155">
        <f t="shared" si="45"/>
        <v>46.16</v>
      </c>
      <c r="D756" s="4">
        <f t="shared" si="46"/>
        <v>3.85</v>
      </c>
      <c r="E756" s="4">
        <f t="shared" si="47"/>
        <v>42.010000000000005</v>
      </c>
      <c r="F756" s="4" t="str">
        <f>IF(AND(E756&lt;&gt;E755,E756&gt;$B$32,SUM($F$35:F755)=0),A755,"")</f>
        <v/>
      </c>
    </row>
    <row r="757" spans="1:6">
      <c r="A757" s="4">
        <f t="shared" si="44"/>
        <v>10478</v>
      </c>
      <c r="C757" s="155">
        <f t="shared" si="45"/>
        <v>46.16</v>
      </c>
      <c r="D757" s="4">
        <f t="shared" si="46"/>
        <v>3.85</v>
      </c>
      <c r="E757" s="4">
        <f t="shared" si="47"/>
        <v>42.010000000000005</v>
      </c>
      <c r="F757" s="4" t="str">
        <f>IF(AND(E757&lt;&gt;E756,E757&gt;$B$32,SUM($F$35:F756)=0),A756,"")</f>
        <v/>
      </c>
    </row>
    <row r="758" spans="1:6">
      <c r="A758" s="4">
        <f t="shared" si="44"/>
        <v>10479</v>
      </c>
      <c r="C758" s="155">
        <f t="shared" si="45"/>
        <v>46.16</v>
      </c>
      <c r="D758" s="4">
        <f t="shared" si="46"/>
        <v>3.85</v>
      </c>
      <c r="E758" s="4">
        <f t="shared" si="47"/>
        <v>42.010000000000005</v>
      </c>
      <c r="F758" s="4" t="str">
        <f>IF(AND(E758&lt;&gt;E757,E758&gt;$B$32,SUM($F$35:F757)=0),A757,"")</f>
        <v/>
      </c>
    </row>
    <row r="759" spans="1:6">
      <c r="A759" s="4">
        <f t="shared" si="44"/>
        <v>10480</v>
      </c>
      <c r="C759" s="155">
        <f t="shared" si="45"/>
        <v>46.16</v>
      </c>
      <c r="D759" s="4">
        <f t="shared" si="46"/>
        <v>3.85</v>
      </c>
      <c r="E759" s="4">
        <f t="shared" si="47"/>
        <v>42.02</v>
      </c>
      <c r="F759" s="4" t="str">
        <f>IF(AND(E759&lt;&gt;E758,E759&gt;$B$32,SUM($F$35:F758)=0),A758,"")</f>
        <v/>
      </c>
    </row>
    <row r="760" spans="1:6">
      <c r="A760" s="4">
        <f t="shared" si="44"/>
        <v>10481</v>
      </c>
      <c r="C760" s="155">
        <f t="shared" si="45"/>
        <v>46.16</v>
      </c>
      <c r="D760" s="4">
        <f t="shared" si="46"/>
        <v>3.85</v>
      </c>
      <c r="E760" s="4">
        <f t="shared" si="47"/>
        <v>42.02</v>
      </c>
      <c r="F760" s="4" t="str">
        <f>IF(AND(E760&lt;&gt;E759,E760&gt;$B$32,SUM($F$35:F759)=0),A759,"")</f>
        <v/>
      </c>
    </row>
    <row r="761" spans="1:6">
      <c r="A761" s="4">
        <f t="shared" si="44"/>
        <v>10482</v>
      </c>
      <c r="C761" s="155">
        <f t="shared" si="45"/>
        <v>46.16</v>
      </c>
      <c r="D761" s="4">
        <f t="shared" si="46"/>
        <v>3.85</v>
      </c>
      <c r="E761" s="4">
        <f t="shared" si="47"/>
        <v>42.03</v>
      </c>
      <c r="F761" s="4" t="str">
        <f>IF(AND(E761&lt;&gt;E760,E761&gt;$B$32,SUM($F$35:F760)=0),A760,"")</f>
        <v/>
      </c>
    </row>
    <row r="762" spans="1:6">
      <c r="A762" s="4">
        <f t="shared" si="44"/>
        <v>10483</v>
      </c>
      <c r="C762" s="155">
        <f t="shared" si="45"/>
        <v>46.16</v>
      </c>
      <c r="D762" s="4">
        <f t="shared" si="46"/>
        <v>3.85</v>
      </c>
      <c r="E762" s="4">
        <f t="shared" si="47"/>
        <v>42.03</v>
      </c>
      <c r="F762" s="4" t="str">
        <f>IF(AND(E762&lt;&gt;E761,E762&gt;$B$32,SUM($F$35:F761)=0),A761,"")</f>
        <v/>
      </c>
    </row>
    <row r="763" spans="1:6">
      <c r="A763" s="4">
        <f t="shared" si="44"/>
        <v>10484</v>
      </c>
      <c r="C763" s="155">
        <f t="shared" si="45"/>
        <v>46.16</v>
      </c>
      <c r="D763" s="4">
        <f t="shared" si="46"/>
        <v>3.85</v>
      </c>
      <c r="E763" s="4">
        <f t="shared" si="47"/>
        <v>42.03</v>
      </c>
      <c r="F763" s="4" t="str">
        <f>IF(AND(E763&lt;&gt;E762,E763&gt;$B$32,SUM($F$35:F762)=0),A762,"")</f>
        <v/>
      </c>
    </row>
    <row r="764" spans="1:6">
      <c r="A764" s="4">
        <f t="shared" si="44"/>
        <v>10485</v>
      </c>
      <c r="C764" s="155">
        <f t="shared" si="45"/>
        <v>46.16</v>
      </c>
      <c r="D764" s="4">
        <f t="shared" si="46"/>
        <v>3.85</v>
      </c>
      <c r="E764" s="4">
        <f t="shared" si="47"/>
        <v>42.04</v>
      </c>
      <c r="F764" s="4" t="str">
        <f>IF(AND(E764&lt;&gt;E763,E764&gt;$B$32,SUM($F$35:F763)=0),A763,"")</f>
        <v/>
      </c>
    </row>
    <row r="765" spans="1:6">
      <c r="A765" s="4">
        <f t="shared" si="44"/>
        <v>10486</v>
      </c>
      <c r="C765" s="155">
        <f t="shared" si="45"/>
        <v>46.16</v>
      </c>
      <c r="D765" s="4">
        <f t="shared" si="46"/>
        <v>3.85</v>
      </c>
      <c r="E765" s="4">
        <f t="shared" si="47"/>
        <v>42.04</v>
      </c>
      <c r="F765" s="4" t="str">
        <f>IF(AND(E765&lt;&gt;E764,E765&gt;$B$32,SUM($F$35:F764)=0),A764,"")</f>
        <v/>
      </c>
    </row>
    <row r="766" spans="1:6">
      <c r="A766" s="4">
        <f t="shared" si="44"/>
        <v>10487</v>
      </c>
      <c r="C766" s="155">
        <f t="shared" si="45"/>
        <v>46.16</v>
      </c>
      <c r="D766" s="4">
        <f t="shared" si="46"/>
        <v>3.85</v>
      </c>
      <c r="E766" s="4">
        <f t="shared" si="47"/>
        <v>42.04</v>
      </c>
      <c r="F766" s="4" t="str">
        <f>IF(AND(E766&lt;&gt;E765,E766&gt;$B$32,SUM($F$35:F765)=0),A765,"")</f>
        <v/>
      </c>
    </row>
    <row r="767" spans="1:6">
      <c r="A767" s="4">
        <f t="shared" si="44"/>
        <v>10488</v>
      </c>
      <c r="C767" s="155">
        <f t="shared" si="45"/>
        <v>46.16</v>
      </c>
      <c r="D767" s="4">
        <f t="shared" si="46"/>
        <v>3.85</v>
      </c>
      <c r="E767" s="4">
        <f t="shared" si="47"/>
        <v>42.050000000000004</v>
      </c>
      <c r="F767" s="4" t="str">
        <f>IF(AND(E767&lt;&gt;E766,E767&gt;$B$32,SUM($F$35:F766)=0),A766,"")</f>
        <v/>
      </c>
    </row>
    <row r="768" spans="1:6">
      <c r="A768" s="4">
        <f t="shared" si="44"/>
        <v>10489</v>
      </c>
      <c r="C768" s="155">
        <f t="shared" si="45"/>
        <v>46.16</v>
      </c>
      <c r="D768" s="4">
        <f t="shared" si="46"/>
        <v>3.85</v>
      </c>
      <c r="E768" s="4">
        <f t="shared" si="47"/>
        <v>42.050000000000004</v>
      </c>
      <c r="F768" s="4" t="str">
        <f>IF(AND(E768&lt;&gt;E767,E768&gt;$B$32,SUM($F$35:F767)=0),A767,"")</f>
        <v/>
      </c>
    </row>
    <row r="769" spans="1:6">
      <c r="A769" s="4">
        <f t="shared" si="44"/>
        <v>10490</v>
      </c>
      <c r="C769" s="155">
        <f t="shared" si="45"/>
        <v>46.16</v>
      </c>
      <c r="D769" s="4">
        <f t="shared" si="46"/>
        <v>3.85</v>
      </c>
      <c r="E769" s="4">
        <f t="shared" si="47"/>
        <v>42.06</v>
      </c>
      <c r="F769" s="4" t="str">
        <f>IF(AND(E769&lt;&gt;E768,E769&gt;$B$32,SUM($F$35:F768)=0),A768,"")</f>
        <v/>
      </c>
    </row>
    <row r="770" spans="1:6">
      <c r="A770" s="4">
        <f t="shared" si="44"/>
        <v>10491</v>
      </c>
      <c r="C770" s="155">
        <f t="shared" si="45"/>
        <v>46.16</v>
      </c>
      <c r="D770" s="4">
        <f t="shared" si="46"/>
        <v>3.85</v>
      </c>
      <c r="E770" s="4">
        <f t="shared" si="47"/>
        <v>42.06</v>
      </c>
      <c r="F770" s="4" t="str">
        <f>IF(AND(E770&lt;&gt;E769,E770&gt;$B$32,SUM($F$35:F769)=0),A769,"")</f>
        <v/>
      </c>
    </row>
    <row r="771" spans="1:6">
      <c r="A771" s="4">
        <f t="shared" si="44"/>
        <v>10492</v>
      </c>
      <c r="C771" s="155">
        <f t="shared" si="45"/>
        <v>46.16</v>
      </c>
      <c r="D771" s="4">
        <f t="shared" si="46"/>
        <v>3.85</v>
      </c>
      <c r="E771" s="4">
        <f t="shared" si="47"/>
        <v>42.06</v>
      </c>
      <c r="F771" s="4" t="str">
        <f>IF(AND(E771&lt;&gt;E770,E771&gt;$B$32,SUM($F$35:F770)=0),A770,"")</f>
        <v/>
      </c>
    </row>
    <row r="772" spans="1:6">
      <c r="A772" s="4">
        <f t="shared" si="44"/>
        <v>10493</v>
      </c>
      <c r="C772" s="155">
        <f t="shared" si="45"/>
        <v>46.16</v>
      </c>
      <c r="D772" s="4">
        <f t="shared" si="46"/>
        <v>3.85</v>
      </c>
      <c r="E772" s="4">
        <f t="shared" si="47"/>
        <v>42.07</v>
      </c>
      <c r="F772" s="4" t="str">
        <f>IF(AND(E772&lt;&gt;E771,E772&gt;$B$32,SUM($F$35:F771)=0),A771,"")</f>
        <v/>
      </c>
    </row>
    <row r="773" spans="1:6">
      <c r="A773" s="4">
        <f t="shared" si="44"/>
        <v>10494</v>
      </c>
      <c r="C773" s="155">
        <f t="shared" si="45"/>
        <v>46.16</v>
      </c>
      <c r="D773" s="4">
        <f t="shared" si="46"/>
        <v>3.85</v>
      </c>
      <c r="E773" s="4">
        <f t="shared" si="47"/>
        <v>42.07</v>
      </c>
      <c r="F773" s="4" t="str">
        <f>IF(AND(E773&lt;&gt;E772,E773&gt;$B$32,SUM($F$35:F772)=0),A772,"")</f>
        <v/>
      </c>
    </row>
    <row r="774" spans="1:6">
      <c r="A774" s="4">
        <f t="shared" si="44"/>
        <v>10495</v>
      </c>
      <c r="C774" s="155">
        <f t="shared" si="45"/>
        <v>46.16</v>
      </c>
      <c r="D774" s="4">
        <f t="shared" si="46"/>
        <v>3.85</v>
      </c>
      <c r="E774" s="4">
        <f t="shared" si="47"/>
        <v>42.08</v>
      </c>
      <c r="F774" s="4" t="str">
        <f>IF(AND(E774&lt;&gt;E773,E774&gt;$B$32,SUM($F$35:F773)=0),A773,"")</f>
        <v/>
      </c>
    </row>
    <row r="775" spans="1:6">
      <c r="A775" s="4">
        <f t="shared" si="44"/>
        <v>10496</v>
      </c>
      <c r="C775" s="155">
        <f t="shared" si="45"/>
        <v>46.16</v>
      </c>
      <c r="D775" s="4">
        <f t="shared" si="46"/>
        <v>3.85</v>
      </c>
      <c r="E775" s="4">
        <f t="shared" si="47"/>
        <v>42.08</v>
      </c>
      <c r="F775" s="4" t="str">
        <f>IF(AND(E775&lt;&gt;E774,E775&gt;$B$32,SUM($F$35:F774)=0),A774,"")</f>
        <v/>
      </c>
    </row>
    <row r="776" spans="1:6">
      <c r="A776" s="4">
        <f t="shared" si="44"/>
        <v>10497</v>
      </c>
      <c r="C776" s="155">
        <f t="shared" si="45"/>
        <v>46.16</v>
      </c>
      <c r="D776" s="4">
        <f t="shared" si="46"/>
        <v>3.85</v>
      </c>
      <c r="E776" s="4">
        <f t="shared" si="47"/>
        <v>42.08</v>
      </c>
      <c r="F776" s="4" t="str">
        <f>IF(AND(E776&lt;&gt;E775,E776&gt;$B$32,SUM($F$35:F775)=0),A775,"")</f>
        <v/>
      </c>
    </row>
    <row r="777" spans="1:6">
      <c r="A777" s="4">
        <f t="shared" si="44"/>
        <v>10498</v>
      </c>
      <c r="C777" s="155">
        <f t="shared" si="45"/>
        <v>46.16</v>
      </c>
      <c r="D777" s="4">
        <f t="shared" si="46"/>
        <v>3.85</v>
      </c>
      <c r="E777" s="4">
        <f t="shared" si="47"/>
        <v>42.09</v>
      </c>
      <c r="F777" s="4" t="str">
        <f>IF(AND(E777&lt;&gt;E776,E777&gt;$B$32,SUM($F$35:F776)=0),A776,"")</f>
        <v/>
      </c>
    </row>
    <row r="778" spans="1:6">
      <c r="A778" s="4">
        <f t="shared" si="44"/>
        <v>10499</v>
      </c>
      <c r="C778" s="155">
        <f t="shared" si="45"/>
        <v>46.16</v>
      </c>
      <c r="D778" s="4">
        <f t="shared" si="46"/>
        <v>3.85</v>
      </c>
      <c r="E778" s="4">
        <f t="shared" si="47"/>
        <v>42.09</v>
      </c>
      <c r="F778" s="4" t="str">
        <f>IF(AND(E778&lt;&gt;E777,E778&gt;$B$32,SUM($F$35:F777)=0),A777,"")</f>
        <v/>
      </c>
    </row>
    <row r="779" spans="1:6">
      <c r="A779" s="4">
        <f t="shared" si="44"/>
        <v>10500</v>
      </c>
      <c r="C779" s="155">
        <f t="shared" si="45"/>
        <v>46.16</v>
      </c>
      <c r="D779" s="4">
        <f t="shared" si="46"/>
        <v>3.85</v>
      </c>
      <c r="E779" s="4">
        <f t="shared" si="47"/>
        <v>42.1</v>
      </c>
      <c r="F779" s="4" t="str">
        <f>IF(AND(E779&lt;&gt;E778,E779&gt;$B$32,SUM($F$35:F778)=0),A778,"")</f>
        <v/>
      </c>
    </row>
    <row r="780" spans="1:6">
      <c r="A780" s="4">
        <f t="shared" si="44"/>
        <v>10501</v>
      </c>
      <c r="C780" s="155">
        <f t="shared" si="45"/>
        <v>46.16</v>
      </c>
      <c r="D780" s="4">
        <f t="shared" si="46"/>
        <v>3.85</v>
      </c>
      <c r="E780" s="4">
        <f t="shared" si="47"/>
        <v>42.1</v>
      </c>
      <c r="F780" s="4" t="str">
        <f>IF(AND(E780&lt;&gt;E779,E780&gt;$B$32,SUM($F$35:F779)=0),A779,"")</f>
        <v/>
      </c>
    </row>
    <row r="781" spans="1:6">
      <c r="A781" s="4">
        <f t="shared" si="44"/>
        <v>10502</v>
      </c>
      <c r="C781" s="155">
        <f t="shared" si="45"/>
        <v>46.16</v>
      </c>
      <c r="D781" s="4">
        <f t="shared" si="46"/>
        <v>3.85</v>
      </c>
      <c r="E781" s="4">
        <f t="shared" si="47"/>
        <v>42.1</v>
      </c>
      <c r="F781" s="4" t="str">
        <f>IF(AND(E781&lt;&gt;E780,E781&gt;$B$32,SUM($F$35:F780)=0),A780,"")</f>
        <v/>
      </c>
    </row>
    <row r="782" spans="1:6">
      <c r="A782" s="4">
        <f t="shared" si="44"/>
        <v>10503</v>
      </c>
      <c r="C782" s="155">
        <f t="shared" si="45"/>
        <v>46.16</v>
      </c>
      <c r="D782" s="4">
        <f t="shared" si="46"/>
        <v>3.85</v>
      </c>
      <c r="E782" s="4">
        <f t="shared" si="47"/>
        <v>42.11</v>
      </c>
      <c r="F782" s="4" t="str">
        <f>IF(AND(E782&lt;&gt;E781,E782&gt;$B$32,SUM($F$35:F781)=0),A781,"")</f>
        <v/>
      </c>
    </row>
    <row r="783" spans="1:6">
      <c r="A783" s="4">
        <f t="shared" si="44"/>
        <v>10504</v>
      </c>
      <c r="C783" s="155">
        <f t="shared" si="45"/>
        <v>46.16</v>
      </c>
      <c r="D783" s="4">
        <f t="shared" si="46"/>
        <v>3.85</v>
      </c>
      <c r="E783" s="4">
        <f t="shared" si="47"/>
        <v>42.11</v>
      </c>
      <c r="F783" s="4" t="str">
        <f>IF(AND(E783&lt;&gt;E782,E783&gt;$B$32,SUM($F$35:F782)=0),A782,"")</f>
        <v/>
      </c>
    </row>
    <row r="784" spans="1:6">
      <c r="A784" s="4">
        <f t="shared" si="44"/>
        <v>10505</v>
      </c>
      <c r="C784" s="155">
        <f t="shared" si="45"/>
        <v>46.16</v>
      </c>
      <c r="D784" s="4">
        <f t="shared" si="46"/>
        <v>3.85</v>
      </c>
      <c r="E784" s="4">
        <f t="shared" si="47"/>
        <v>42.11</v>
      </c>
      <c r="F784" s="4" t="str">
        <f>IF(AND(E784&lt;&gt;E783,E784&gt;$B$32,SUM($F$35:F783)=0),A783,"")</f>
        <v/>
      </c>
    </row>
    <row r="785" spans="1:6">
      <c r="A785" s="4">
        <f t="shared" si="44"/>
        <v>10506</v>
      </c>
      <c r="C785" s="155">
        <f t="shared" si="45"/>
        <v>46.16</v>
      </c>
      <c r="D785" s="4">
        <f t="shared" si="46"/>
        <v>3.85</v>
      </c>
      <c r="E785" s="4">
        <f t="shared" si="47"/>
        <v>42.120000000000005</v>
      </c>
      <c r="F785" s="4" t="str">
        <f>IF(AND(E785&lt;&gt;E784,E785&gt;$B$32,SUM($F$35:F784)=0),A784,"")</f>
        <v/>
      </c>
    </row>
    <row r="786" spans="1:6">
      <c r="A786" s="4">
        <f t="shared" si="44"/>
        <v>10507</v>
      </c>
      <c r="C786" s="155">
        <f t="shared" si="45"/>
        <v>46.16</v>
      </c>
      <c r="D786" s="4">
        <f t="shared" si="46"/>
        <v>3.85</v>
      </c>
      <c r="E786" s="4">
        <f t="shared" si="47"/>
        <v>42.120000000000005</v>
      </c>
      <c r="F786" s="4" t="str">
        <f>IF(AND(E786&lt;&gt;E785,E786&gt;$B$32,SUM($F$35:F785)=0),A785,"")</f>
        <v/>
      </c>
    </row>
    <row r="787" spans="1:6">
      <c r="A787" s="4">
        <f t="shared" si="44"/>
        <v>10508</v>
      </c>
      <c r="C787" s="155">
        <f t="shared" si="45"/>
        <v>46.16</v>
      </c>
      <c r="D787" s="4">
        <f t="shared" si="46"/>
        <v>3.85</v>
      </c>
      <c r="E787" s="4">
        <f t="shared" si="47"/>
        <v>42.13</v>
      </c>
      <c r="F787" s="4" t="str">
        <f>IF(AND(E787&lt;&gt;E786,E787&gt;$B$32,SUM($F$35:F786)=0),A786,"")</f>
        <v/>
      </c>
    </row>
    <row r="788" spans="1:6">
      <c r="A788" s="4">
        <f t="shared" si="44"/>
        <v>10509</v>
      </c>
      <c r="C788" s="155">
        <f t="shared" si="45"/>
        <v>46.16</v>
      </c>
      <c r="D788" s="4">
        <f t="shared" si="46"/>
        <v>3.85</v>
      </c>
      <c r="E788" s="4">
        <f t="shared" si="47"/>
        <v>42.13</v>
      </c>
      <c r="F788" s="4" t="str">
        <f>IF(AND(E788&lt;&gt;E787,E788&gt;$B$32,SUM($F$35:F787)=0),A787,"")</f>
        <v/>
      </c>
    </row>
    <row r="789" spans="1:6">
      <c r="A789" s="4">
        <f t="shared" si="44"/>
        <v>10510</v>
      </c>
      <c r="C789" s="155">
        <f t="shared" si="45"/>
        <v>46.16</v>
      </c>
      <c r="D789" s="4">
        <f t="shared" si="46"/>
        <v>3.85</v>
      </c>
      <c r="E789" s="4">
        <f t="shared" si="47"/>
        <v>42.13</v>
      </c>
      <c r="F789" s="4" t="str">
        <f>IF(AND(E789&lt;&gt;E788,E789&gt;$B$32,SUM($F$35:F788)=0),A788,"")</f>
        <v/>
      </c>
    </row>
    <row r="790" spans="1:6">
      <c r="A790" s="4">
        <f t="shared" si="44"/>
        <v>10511</v>
      </c>
      <c r="C790" s="155">
        <f t="shared" si="45"/>
        <v>46.16</v>
      </c>
      <c r="D790" s="4">
        <f t="shared" si="46"/>
        <v>3.85</v>
      </c>
      <c r="E790" s="4">
        <f t="shared" si="47"/>
        <v>42.14</v>
      </c>
      <c r="F790" s="4" t="str">
        <f>IF(AND(E790&lt;&gt;E789,E790&gt;$B$32,SUM($F$35:F789)=0),A789,"")</f>
        <v/>
      </c>
    </row>
    <row r="791" spans="1:6">
      <c r="A791" s="4">
        <f t="shared" si="44"/>
        <v>10512</v>
      </c>
      <c r="C791" s="155">
        <f t="shared" si="45"/>
        <v>46.16</v>
      </c>
      <c r="D791" s="4">
        <f t="shared" si="46"/>
        <v>3.85</v>
      </c>
      <c r="E791" s="4">
        <f t="shared" si="47"/>
        <v>42.14</v>
      </c>
      <c r="F791" s="4" t="str">
        <f>IF(AND(E791&lt;&gt;E790,E791&gt;$B$32,SUM($F$35:F790)=0),A790,"")</f>
        <v/>
      </c>
    </row>
    <row r="792" spans="1:6">
      <c r="A792" s="4">
        <f t="shared" si="44"/>
        <v>10513</v>
      </c>
      <c r="C792" s="155">
        <f t="shared" si="45"/>
        <v>46.16</v>
      </c>
      <c r="D792" s="4">
        <f t="shared" si="46"/>
        <v>3.85</v>
      </c>
      <c r="E792" s="4">
        <f t="shared" si="47"/>
        <v>42.15</v>
      </c>
      <c r="F792" s="4" t="str">
        <f>IF(AND(E792&lt;&gt;E791,E792&gt;$B$32,SUM($F$35:F791)=0),A791,"")</f>
        <v/>
      </c>
    </row>
    <row r="793" spans="1:6">
      <c r="A793" s="4">
        <f t="shared" si="44"/>
        <v>10514</v>
      </c>
      <c r="C793" s="155">
        <f t="shared" si="45"/>
        <v>46.16</v>
      </c>
      <c r="D793" s="4">
        <f t="shared" si="46"/>
        <v>3.85</v>
      </c>
      <c r="E793" s="4">
        <f t="shared" si="47"/>
        <v>42.15</v>
      </c>
      <c r="F793" s="4" t="str">
        <f>IF(AND(E793&lt;&gt;E792,E793&gt;$B$32,SUM($F$35:F792)=0),A792,"")</f>
        <v/>
      </c>
    </row>
    <row r="794" spans="1:6">
      <c r="A794" s="4">
        <f t="shared" si="44"/>
        <v>10515</v>
      </c>
      <c r="C794" s="155">
        <f t="shared" si="45"/>
        <v>46.16</v>
      </c>
      <c r="D794" s="4">
        <f t="shared" si="46"/>
        <v>3.85</v>
      </c>
      <c r="E794" s="4">
        <f t="shared" si="47"/>
        <v>42.15</v>
      </c>
      <c r="F794" s="4" t="str">
        <f>IF(AND(E794&lt;&gt;E793,E794&gt;$B$32,SUM($F$35:F793)=0),A793,"")</f>
        <v/>
      </c>
    </row>
    <row r="795" spans="1:6">
      <c r="A795" s="4">
        <f t="shared" si="44"/>
        <v>10516</v>
      </c>
      <c r="C795" s="155">
        <f t="shared" si="45"/>
        <v>46.16</v>
      </c>
      <c r="D795" s="4">
        <f t="shared" si="46"/>
        <v>3.85</v>
      </c>
      <c r="E795" s="4">
        <f t="shared" si="47"/>
        <v>42.160000000000004</v>
      </c>
      <c r="F795" s="4" t="str">
        <f>IF(AND(E795&lt;&gt;E794,E795&gt;$B$32,SUM($F$35:F794)=0),A794,"")</f>
        <v/>
      </c>
    </row>
    <row r="796" spans="1:6">
      <c r="A796" s="4">
        <f t="shared" si="44"/>
        <v>10517</v>
      </c>
      <c r="C796" s="155">
        <f t="shared" si="45"/>
        <v>46.16</v>
      </c>
      <c r="D796" s="4">
        <f t="shared" si="46"/>
        <v>3.85</v>
      </c>
      <c r="E796" s="4">
        <f t="shared" si="47"/>
        <v>42.160000000000004</v>
      </c>
      <c r="F796" s="4" t="str">
        <f>IF(AND(E796&lt;&gt;E795,E796&gt;$B$32,SUM($F$35:F795)=0),A795,"")</f>
        <v/>
      </c>
    </row>
    <row r="797" spans="1:6">
      <c r="A797" s="4">
        <f t="shared" si="44"/>
        <v>10518</v>
      </c>
      <c r="C797" s="155">
        <f t="shared" si="45"/>
        <v>46.16</v>
      </c>
      <c r="D797" s="4">
        <f t="shared" si="46"/>
        <v>3.85</v>
      </c>
      <c r="E797" s="4">
        <f t="shared" si="47"/>
        <v>42.160000000000004</v>
      </c>
      <c r="F797" s="4" t="str">
        <f>IF(AND(E797&lt;&gt;E796,E797&gt;$B$32,SUM($F$35:F796)=0),A796,"")</f>
        <v/>
      </c>
    </row>
    <row r="798" spans="1:6">
      <c r="A798" s="4">
        <f t="shared" si="44"/>
        <v>10519</v>
      </c>
      <c r="C798" s="155">
        <f t="shared" si="45"/>
        <v>46.16</v>
      </c>
      <c r="D798" s="4">
        <f t="shared" si="46"/>
        <v>3.85</v>
      </c>
      <c r="E798" s="4">
        <f t="shared" si="47"/>
        <v>42.17</v>
      </c>
      <c r="F798" s="4" t="str">
        <f>IF(AND(E798&lt;&gt;E797,E798&gt;$B$32,SUM($F$35:F797)=0),A797,"")</f>
        <v/>
      </c>
    </row>
    <row r="799" spans="1:6">
      <c r="A799" s="4">
        <f t="shared" si="44"/>
        <v>10520</v>
      </c>
      <c r="C799" s="155">
        <f t="shared" si="45"/>
        <v>46.16</v>
      </c>
      <c r="D799" s="4">
        <f t="shared" si="46"/>
        <v>3.85</v>
      </c>
      <c r="E799" s="4">
        <f t="shared" si="47"/>
        <v>42.17</v>
      </c>
      <c r="F799" s="4" t="str">
        <f>IF(AND(E799&lt;&gt;E798,E799&gt;$B$32,SUM($F$35:F798)=0),A798,"")</f>
        <v/>
      </c>
    </row>
    <row r="800" spans="1:6">
      <c r="A800" s="4">
        <f t="shared" si="44"/>
        <v>10521</v>
      </c>
      <c r="C800" s="155">
        <f t="shared" si="45"/>
        <v>46.16</v>
      </c>
      <c r="D800" s="4">
        <f t="shared" si="46"/>
        <v>3.85</v>
      </c>
      <c r="E800" s="4">
        <f t="shared" si="47"/>
        <v>42.18</v>
      </c>
      <c r="F800" s="4" t="str">
        <f>IF(AND(E800&lt;&gt;E799,E800&gt;$B$32,SUM($F$35:F799)=0),A799,"")</f>
        <v/>
      </c>
    </row>
    <row r="801" spans="1:6">
      <c r="A801" s="4">
        <f t="shared" si="44"/>
        <v>10522</v>
      </c>
      <c r="C801" s="155">
        <f t="shared" si="45"/>
        <v>46.16</v>
      </c>
      <c r="D801" s="4">
        <f t="shared" si="46"/>
        <v>3.85</v>
      </c>
      <c r="E801" s="4">
        <f t="shared" si="47"/>
        <v>42.18</v>
      </c>
      <c r="F801" s="4" t="str">
        <f>IF(AND(E801&lt;&gt;E800,E801&gt;$B$32,SUM($F$35:F800)=0),A800,"")</f>
        <v/>
      </c>
    </row>
    <row r="802" spans="1:6">
      <c r="A802" s="4">
        <f t="shared" si="44"/>
        <v>10523</v>
      </c>
      <c r="C802" s="155">
        <f t="shared" si="45"/>
        <v>46.16</v>
      </c>
      <c r="D802" s="4">
        <f t="shared" si="46"/>
        <v>3.85</v>
      </c>
      <c r="E802" s="4">
        <f t="shared" si="47"/>
        <v>42.18</v>
      </c>
      <c r="F802" s="4" t="str">
        <f>IF(AND(E802&lt;&gt;E801,E802&gt;$B$32,SUM($F$35:F801)=0),A801,"")</f>
        <v/>
      </c>
    </row>
    <row r="803" spans="1:6">
      <c r="A803" s="4">
        <f t="shared" si="44"/>
        <v>10524</v>
      </c>
      <c r="C803" s="155">
        <f t="shared" si="45"/>
        <v>46.16</v>
      </c>
      <c r="D803" s="4">
        <f t="shared" si="46"/>
        <v>3.85</v>
      </c>
      <c r="E803" s="4">
        <f t="shared" si="47"/>
        <v>42.190000000000005</v>
      </c>
      <c r="F803" s="4" t="str">
        <f>IF(AND(E803&lt;&gt;E802,E803&gt;$B$32,SUM($F$35:F802)=0),A802,"")</f>
        <v/>
      </c>
    </row>
    <row r="804" spans="1:6">
      <c r="A804" s="4">
        <f t="shared" si="44"/>
        <v>10525</v>
      </c>
      <c r="C804" s="155">
        <f t="shared" si="45"/>
        <v>46.16</v>
      </c>
      <c r="D804" s="4">
        <f t="shared" si="46"/>
        <v>3.85</v>
      </c>
      <c r="E804" s="4">
        <f t="shared" si="47"/>
        <v>42.190000000000005</v>
      </c>
      <c r="F804" s="4" t="str">
        <f>IF(AND(E804&lt;&gt;E803,E804&gt;$B$32,SUM($F$35:F803)=0),A803,"")</f>
        <v/>
      </c>
    </row>
    <row r="805" spans="1:6">
      <c r="A805" s="4">
        <f t="shared" ref="A805:A868" si="48">A804+1</f>
        <v>10526</v>
      </c>
      <c r="C805" s="155">
        <f t="shared" ref="C805:C868" si="49">$A$12</f>
        <v>46.16</v>
      </c>
      <c r="D805" s="4">
        <f t="shared" ref="D805:D868" si="50">ROUND(C805*(1/12),2)</f>
        <v>3.85</v>
      </c>
      <c r="E805" s="4">
        <f t="shared" ref="E805:E868" si="51">ROUND((A805/1000)*D805,2)+1.67</f>
        <v>42.2</v>
      </c>
      <c r="F805" s="4" t="str">
        <f>IF(AND(E805&lt;&gt;E804,E805&gt;$B$32,SUM($F$35:F804)=0),A804,"")</f>
        <v/>
      </c>
    </row>
    <row r="806" spans="1:6">
      <c r="A806" s="4">
        <f t="shared" si="48"/>
        <v>10527</v>
      </c>
      <c r="C806" s="155">
        <f t="shared" si="49"/>
        <v>46.16</v>
      </c>
      <c r="D806" s="4">
        <f t="shared" si="50"/>
        <v>3.85</v>
      </c>
      <c r="E806" s="4">
        <f t="shared" si="51"/>
        <v>42.2</v>
      </c>
      <c r="F806" s="4" t="str">
        <f>IF(AND(E806&lt;&gt;E805,E806&gt;$B$32,SUM($F$35:F805)=0),A805,"")</f>
        <v/>
      </c>
    </row>
    <row r="807" spans="1:6">
      <c r="A807" s="4">
        <f t="shared" si="48"/>
        <v>10528</v>
      </c>
      <c r="C807" s="155">
        <f t="shared" si="49"/>
        <v>46.16</v>
      </c>
      <c r="D807" s="4">
        <f t="shared" si="50"/>
        <v>3.85</v>
      </c>
      <c r="E807" s="4">
        <f t="shared" si="51"/>
        <v>42.2</v>
      </c>
      <c r="F807" s="4" t="str">
        <f>IF(AND(E807&lt;&gt;E806,E807&gt;$B$32,SUM($F$35:F806)=0),A806,"")</f>
        <v/>
      </c>
    </row>
    <row r="808" spans="1:6">
      <c r="A808" s="4">
        <f t="shared" si="48"/>
        <v>10529</v>
      </c>
      <c r="C808" s="155">
        <f t="shared" si="49"/>
        <v>46.16</v>
      </c>
      <c r="D808" s="4">
        <f t="shared" si="50"/>
        <v>3.85</v>
      </c>
      <c r="E808" s="4">
        <f t="shared" si="51"/>
        <v>42.21</v>
      </c>
      <c r="F808" s="4" t="str">
        <f>IF(AND(E808&lt;&gt;E807,E808&gt;$B$32,SUM($F$35:F807)=0),A807,"")</f>
        <v/>
      </c>
    </row>
    <row r="809" spans="1:6">
      <c r="A809" s="4">
        <f t="shared" si="48"/>
        <v>10530</v>
      </c>
      <c r="C809" s="155">
        <f t="shared" si="49"/>
        <v>46.16</v>
      </c>
      <c r="D809" s="4">
        <f t="shared" si="50"/>
        <v>3.85</v>
      </c>
      <c r="E809" s="4">
        <f t="shared" si="51"/>
        <v>42.21</v>
      </c>
      <c r="F809" s="4" t="str">
        <f>IF(AND(E809&lt;&gt;E808,E809&gt;$B$32,SUM($F$35:F808)=0),A808,"")</f>
        <v/>
      </c>
    </row>
    <row r="810" spans="1:6">
      <c r="A810" s="4">
        <f t="shared" si="48"/>
        <v>10531</v>
      </c>
      <c r="C810" s="155">
        <f t="shared" si="49"/>
        <v>46.16</v>
      </c>
      <c r="D810" s="4">
        <f t="shared" si="50"/>
        <v>3.85</v>
      </c>
      <c r="E810" s="4">
        <f t="shared" si="51"/>
        <v>42.21</v>
      </c>
      <c r="F810" s="4" t="str">
        <f>IF(AND(E810&lt;&gt;E809,E810&gt;$B$32,SUM($F$35:F809)=0),A809,"")</f>
        <v/>
      </c>
    </row>
    <row r="811" spans="1:6">
      <c r="A811" s="4">
        <f t="shared" si="48"/>
        <v>10532</v>
      </c>
      <c r="C811" s="155">
        <f t="shared" si="49"/>
        <v>46.16</v>
      </c>
      <c r="D811" s="4">
        <f t="shared" si="50"/>
        <v>3.85</v>
      </c>
      <c r="E811" s="4">
        <f t="shared" si="51"/>
        <v>42.22</v>
      </c>
      <c r="F811" s="4" t="str">
        <f>IF(AND(E811&lt;&gt;E810,E811&gt;$B$32,SUM($F$35:F810)=0),A810,"")</f>
        <v/>
      </c>
    </row>
    <row r="812" spans="1:6">
      <c r="A812" s="4">
        <f t="shared" si="48"/>
        <v>10533</v>
      </c>
      <c r="C812" s="155">
        <f t="shared" si="49"/>
        <v>46.16</v>
      </c>
      <c r="D812" s="4">
        <f t="shared" si="50"/>
        <v>3.85</v>
      </c>
      <c r="E812" s="4">
        <f t="shared" si="51"/>
        <v>42.22</v>
      </c>
      <c r="F812" s="4" t="str">
        <f>IF(AND(E812&lt;&gt;E811,E812&gt;$B$32,SUM($F$35:F811)=0),A811,"")</f>
        <v/>
      </c>
    </row>
    <row r="813" spans="1:6">
      <c r="A813" s="4">
        <f t="shared" si="48"/>
        <v>10534</v>
      </c>
      <c r="C813" s="155">
        <f t="shared" si="49"/>
        <v>46.16</v>
      </c>
      <c r="D813" s="4">
        <f t="shared" si="50"/>
        <v>3.85</v>
      </c>
      <c r="E813" s="4">
        <f t="shared" si="51"/>
        <v>42.230000000000004</v>
      </c>
      <c r="F813" s="4" t="str">
        <f>IF(AND(E813&lt;&gt;E812,E813&gt;$B$32,SUM($F$35:F812)=0),A812,"")</f>
        <v/>
      </c>
    </row>
    <row r="814" spans="1:6">
      <c r="A814" s="4">
        <f t="shared" si="48"/>
        <v>10535</v>
      </c>
      <c r="C814" s="155">
        <f t="shared" si="49"/>
        <v>46.16</v>
      </c>
      <c r="D814" s="4">
        <f t="shared" si="50"/>
        <v>3.85</v>
      </c>
      <c r="E814" s="4">
        <f t="shared" si="51"/>
        <v>42.230000000000004</v>
      </c>
      <c r="F814" s="4" t="str">
        <f>IF(AND(E814&lt;&gt;E813,E814&gt;$B$32,SUM($F$35:F813)=0),A813,"")</f>
        <v/>
      </c>
    </row>
    <row r="815" spans="1:6">
      <c r="A815" s="4">
        <f t="shared" si="48"/>
        <v>10536</v>
      </c>
      <c r="C815" s="155">
        <f t="shared" si="49"/>
        <v>46.16</v>
      </c>
      <c r="D815" s="4">
        <f t="shared" si="50"/>
        <v>3.85</v>
      </c>
      <c r="E815" s="4">
        <f t="shared" si="51"/>
        <v>42.230000000000004</v>
      </c>
      <c r="F815" s="4" t="str">
        <f>IF(AND(E815&lt;&gt;E814,E815&gt;$B$32,SUM($F$35:F814)=0),A814,"")</f>
        <v/>
      </c>
    </row>
    <row r="816" spans="1:6">
      <c r="A816" s="4">
        <f t="shared" si="48"/>
        <v>10537</v>
      </c>
      <c r="C816" s="155">
        <f t="shared" si="49"/>
        <v>46.16</v>
      </c>
      <c r="D816" s="4">
        <f t="shared" si="50"/>
        <v>3.85</v>
      </c>
      <c r="E816" s="4">
        <f t="shared" si="51"/>
        <v>42.24</v>
      </c>
      <c r="F816" s="4" t="str">
        <f>IF(AND(E816&lt;&gt;E815,E816&gt;$B$32,SUM($F$35:F815)=0),A815,"")</f>
        <v/>
      </c>
    </row>
    <row r="817" spans="1:6">
      <c r="A817" s="4">
        <f t="shared" si="48"/>
        <v>10538</v>
      </c>
      <c r="C817" s="155">
        <f t="shared" si="49"/>
        <v>46.16</v>
      </c>
      <c r="D817" s="4">
        <f t="shared" si="50"/>
        <v>3.85</v>
      </c>
      <c r="E817" s="4">
        <f t="shared" si="51"/>
        <v>42.24</v>
      </c>
      <c r="F817" s="4" t="str">
        <f>IF(AND(E817&lt;&gt;E816,E817&gt;$B$32,SUM($F$35:F816)=0),A816,"")</f>
        <v/>
      </c>
    </row>
    <row r="818" spans="1:6">
      <c r="A818" s="4">
        <f t="shared" si="48"/>
        <v>10539</v>
      </c>
      <c r="C818" s="155">
        <f t="shared" si="49"/>
        <v>46.16</v>
      </c>
      <c r="D818" s="4">
        <f t="shared" si="50"/>
        <v>3.85</v>
      </c>
      <c r="E818" s="4">
        <f t="shared" si="51"/>
        <v>42.25</v>
      </c>
      <c r="F818" s="4" t="str">
        <f>IF(AND(E818&lt;&gt;E817,E818&gt;$B$32,SUM($F$35:F817)=0),A817,"")</f>
        <v/>
      </c>
    </row>
    <row r="819" spans="1:6">
      <c r="A819" s="4">
        <f t="shared" si="48"/>
        <v>10540</v>
      </c>
      <c r="C819" s="155">
        <f t="shared" si="49"/>
        <v>46.16</v>
      </c>
      <c r="D819" s="4">
        <f t="shared" si="50"/>
        <v>3.85</v>
      </c>
      <c r="E819" s="4">
        <f t="shared" si="51"/>
        <v>42.25</v>
      </c>
      <c r="F819" s="4" t="str">
        <f>IF(AND(E819&lt;&gt;E818,E819&gt;$B$32,SUM($F$35:F818)=0),A818,"")</f>
        <v/>
      </c>
    </row>
    <row r="820" spans="1:6">
      <c r="A820" s="4">
        <f t="shared" si="48"/>
        <v>10541</v>
      </c>
      <c r="C820" s="155">
        <f t="shared" si="49"/>
        <v>46.16</v>
      </c>
      <c r="D820" s="4">
        <f t="shared" si="50"/>
        <v>3.85</v>
      </c>
      <c r="E820" s="4">
        <f t="shared" si="51"/>
        <v>42.25</v>
      </c>
      <c r="F820" s="4" t="str">
        <f>IF(AND(E820&lt;&gt;E819,E820&gt;$B$32,SUM($F$35:F819)=0),A819,"")</f>
        <v/>
      </c>
    </row>
    <row r="821" spans="1:6">
      <c r="A821" s="4">
        <f t="shared" si="48"/>
        <v>10542</v>
      </c>
      <c r="C821" s="155">
        <f t="shared" si="49"/>
        <v>46.16</v>
      </c>
      <c r="D821" s="4">
        <f t="shared" si="50"/>
        <v>3.85</v>
      </c>
      <c r="E821" s="4">
        <f t="shared" si="51"/>
        <v>42.260000000000005</v>
      </c>
      <c r="F821" s="4" t="str">
        <f>IF(AND(E821&lt;&gt;E820,E821&gt;$B$32,SUM($F$35:F820)=0),A820,"")</f>
        <v/>
      </c>
    </row>
    <row r="822" spans="1:6">
      <c r="A822" s="4">
        <f t="shared" si="48"/>
        <v>10543</v>
      </c>
      <c r="C822" s="155">
        <f t="shared" si="49"/>
        <v>46.16</v>
      </c>
      <c r="D822" s="4">
        <f t="shared" si="50"/>
        <v>3.85</v>
      </c>
      <c r="E822" s="4">
        <f t="shared" si="51"/>
        <v>42.260000000000005</v>
      </c>
      <c r="F822" s="4" t="str">
        <f>IF(AND(E822&lt;&gt;E821,E822&gt;$B$32,SUM($F$35:F821)=0),A821,"")</f>
        <v/>
      </c>
    </row>
    <row r="823" spans="1:6">
      <c r="A823" s="4">
        <f t="shared" si="48"/>
        <v>10544</v>
      </c>
      <c r="C823" s="155">
        <f t="shared" si="49"/>
        <v>46.16</v>
      </c>
      <c r="D823" s="4">
        <f t="shared" si="50"/>
        <v>3.85</v>
      </c>
      <c r="E823" s="4">
        <f t="shared" si="51"/>
        <v>42.260000000000005</v>
      </c>
      <c r="F823" s="4" t="str">
        <f>IF(AND(E823&lt;&gt;E822,E823&gt;$B$32,SUM($F$35:F822)=0),A822,"")</f>
        <v/>
      </c>
    </row>
    <row r="824" spans="1:6">
      <c r="A824" s="4">
        <f t="shared" si="48"/>
        <v>10545</v>
      </c>
      <c r="C824" s="155">
        <f t="shared" si="49"/>
        <v>46.16</v>
      </c>
      <c r="D824" s="4">
        <f t="shared" si="50"/>
        <v>3.85</v>
      </c>
      <c r="E824" s="4">
        <f t="shared" si="51"/>
        <v>42.27</v>
      </c>
      <c r="F824" s="4" t="str">
        <f>IF(AND(E824&lt;&gt;E823,E824&gt;$B$32,SUM($F$35:F823)=0),A823,"")</f>
        <v/>
      </c>
    </row>
    <row r="825" spans="1:6">
      <c r="A825" s="4">
        <f t="shared" si="48"/>
        <v>10546</v>
      </c>
      <c r="C825" s="155">
        <f t="shared" si="49"/>
        <v>46.16</v>
      </c>
      <c r="D825" s="4">
        <f t="shared" si="50"/>
        <v>3.85</v>
      </c>
      <c r="E825" s="4">
        <f t="shared" si="51"/>
        <v>42.27</v>
      </c>
      <c r="F825" s="4" t="str">
        <f>IF(AND(E825&lt;&gt;E824,E825&gt;$B$32,SUM($F$35:F824)=0),A824,"")</f>
        <v/>
      </c>
    </row>
    <row r="826" spans="1:6">
      <c r="A826" s="4">
        <f t="shared" si="48"/>
        <v>10547</v>
      </c>
      <c r="C826" s="155">
        <f t="shared" si="49"/>
        <v>46.16</v>
      </c>
      <c r="D826" s="4">
        <f t="shared" si="50"/>
        <v>3.85</v>
      </c>
      <c r="E826" s="4">
        <f t="shared" si="51"/>
        <v>42.28</v>
      </c>
      <c r="F826" s="4" t="str">
        <f>IF(AND(E826&lt;&gt;E825,E826&gt;$B$32,SUM($F$35:F825)=0),A825,"")</f>
        <v/>
      </c>
    </row>
    <row r="827" spans="1:6">
      <c r="A827" s="4">
        <f t="shared" si="48"/>
        <v>10548</v>
      </c>
      <c r="C827" s="155">
        <f t="shared" si="49"/>
        <v>46.16</v>
      </c>
      <c r="D827" s="4">
        <f t="shared" si="50"/>
        <v>3.85</v>
      </c>
      <c r="E827" s="4">
        <f t="shared" si="51"/>
        <v>42.28</v>
      </c>
      <c r="F827" s="4" t="str">
        <f>IF(AND(E827&lt;&gt;E826,E827&gt;$B$32,SUM($F$35:F826)=0),A826,"")</f>
        <v/>
      </c>
    </row>
    <row r="828" spans="1:6">
      <c r="A828" s="4">
        <f t="shared" si="48"/>
        <v>10549</v>
      </c>
      <c r="C828" s="155">
        <f t="shared" si="49"/>
        <v>46.16</v>
      </c>
      <c r="D828" s="4">
        <f t="shared" si="50"/>
        <v>3.85</v>
      </c>
      <c r="E828" s="4">
        <f t="shared" si="51"/>
        <v>42.28</v>
      </c>
      <c r="F828" s="4" t="str">
        <f>IF(AND(E828&lt;&gt;E827,E828&gt;$B$32,SUM($F$35:F827)=0),A827,"")</f>
        <v/>
      </c>
    </row>
    <row r="829" spans="1:6">
      <c r="A829" s="4">
        <f t="shared" si="48"/>
        <v>10550</v>
      </c>
      <c r="C829" s="155">
        <f t="shared" si="49"/>
        <v>46.16</v>
      </c>
      <c r="D829" s="4">
        <f t="shared" si="50"/>
        <v>3.85</v>
      </c>
      <c r="E829" s="4">
        <f t="shared" si="51"/>
        <v>42.29</v>
      </c>
      <c r="F829" s="4" t="str">
        <f>IF(AND(E829&lt;&gt;E828,E829&gt;$B$32,SUM($F$35:F828)=0),A828,"")</f>
        <v/>
      </c>
    </row>
    <row r="830" spans="1:6">
      <c r="A830" s="4">
        <f t="shared" si="48"/>
        <v>10551</v>
      </c>
      <c r="C830" s="155">
        <f t="shared" si="49"/>
        <v>46.16</v>
      </c>
      <c r="D830" s="4">
        <f t="shared" si="50"/>
        <v>3.85</v>
      </c>
      <c r="E830" s="4">
        <f t="shared" si="51"/>
        <v>42.29</v>
      </c>
      <c r="F830" s="4" t="str">
        <f>IF(AND(E830&lt;&gt;E829,E830&gt;$B$32,SUM($F$35:F829)=0),A829,"")</f>
        <v/>
      </c>
    </row>
    <row r="831" spans="1:6">
      <c r="A831" s="4">
        <f t="shared" si="48"/>
        <v>10552</v>
      </c>
      <c r="C831" s="155">
        <f t="shared" si="49"/>
        <v>46.16</v>
      </c>
      <c r="D831" s="4">
        <f t="shared" si="50"/>
        <v>3.85</v>
      </c>
      <c r="E831" s="4">
        <f t="shared" si="51"/>
        <v>42.300000000000004</v>
      </c>
      <c r="F831" s="4" t="str">
        <f>IF(AND(E831&lt;&gt;E830,E831&gt;$B$32,SUM($F$35:F830)=0),A830,"")</f>
        <v/>
      </c>
    </row>
    <row r="832" spans="1:6">
      <c r="A832" s="4">
        <f t="shared" si="48"/>
        <v>10553</v>
      </c>
      <c r="C832" s="155">
        <f t="shared" si="49"/>
        <v>46.16</v>
      </c>
      <c r="D832" s="4">
        <f t="shared" si="50"/>
        <v>3.85</v>
      </c>
      <c r="E832" s="4">
        <f t="shared" si="51"/>
        <v>42.300000000000004</v>
      </c>
      <c r="F832" s="4" t="str">
        <f>IF(AND(E832&lt;&gt;E831,E832&gt;$B$32,SUM($F$35:F831)=0),A831,"")</f>
        <v/>
      </c>
    </row>
    <row r="833" spans="1:6">
      <c r="A833" s="4">
        <f t="shared" si="48"/>
        <v>10554</v>
      </c>
      <c r="C833" s="155">
        <f t="shared" si="49"/>
        <v>46.16</v>
      </c>
      <c r="D833" s="4">
        <f t="shared" si="50"/>
        <v>3.85</v>
      </c>
      <c r="E833" s="4">
        <f t="shared" si="51"/>
        <v>42.300000000000004</v>
      </c>
      <c r="F833" s="4" t="str">
        <f>IF(AND(E833&lt;&gt;E832,E833&gt;$B$32,SUM($F$35:F832)=0),A832,"")</f>
        <v/>
      </c>
    </row>
    <row r="834" spans="1:6">
      <c r="A834" s="4">
        <f t="shared" si="48"/>
        <v>10555</v>
      </c>
      <c r="C834" s="155">
        <f t="shared" si="49"/>
        <v>46.16</v>
      </c>
      <c r="D834" s="4">
        <f t="shared" si="50"/>
        <v>3.85</v>
      </c>
      <c r="E834" s="4">
        <f t="shared" si="51"/>
        <v>42.31</v>
      </c>
      <c r="F834" s="4" t="str">
        <f>IF(AND(E834&lt;&gt;E833,E834&gt;$B$32,SUM($F$35:F833)=0),A833,"")</f>
        <v/>
      </c>
    </row>
    <row r="835" spans="1:6">
      <c r="A835" s="4">
        <f t="shared" si="48"/>
        <v>10556</v>
      </c>
      <c r="C835" s="155">
        <f t="shared" si="49"/>
        <v>46.16</v>
      </c>
      <c r="D835" s="4">
        <f t="shared" si="50"/>
        <v>3.85</v>
      </c>
      <c r="E835" s="4">
        <f t="shared" si="51"/>
        <v>42.31</v>
      </c>
      <c r="F835" s="4" t="str">
        <f>IF(AND(E835&lt;&gt;E834,E835&gt;$B$32,SUM($F$35:F834)=0),A834,"")</f>
        <v/>
      </c>
    </row>
    <row r="836" spans="1:6">
      <c r="A836" s="4">
        <f t="shared" si="48"/>
        <v>10557</v>
      </c>
      <c r="C836" s="155">
        <f t="shared" si="49"/>
        <v>46.16</v>
      </c>
      <c r="D836" s="4">
        <f t="shared" si="50"/>
        <v>3.85</v>
      </c>
      <c r="E836" s="4">
        <f t="shared" si="51"/>
        <v>42.31</v>
      </c>
      <c r="F836" s="4" t="str">
        <f>IF(AND(E836&lt;&gt;E835,E836&gt;$B$32,SUM($F$35:F835)=0),A835,"")</f>
        <v/>
      </c>
    </row>
    <row r="837" spans="1:6">
      <c r="A837" s="4">
        <f t="shared" si="48"/>
        <v>10558</v>
      </c>
      <c r="C837" s="155">
        <f t="shared" si="49"/>
        <v>46.16</v>
      </c>
      <c r="D837" s="4">
        <f t="shared" si="50"/>
        <v>3.85</v>
      </c>
      <c r="E837" s="4">
        <f t="shared" si="51"/>
        <v>42.32</v>
      </c>
      <c r="F837" s="4" t="str">
        <f>IF(AND(E837&lt;&gt;E836,E837&gt;$B$32,SUM($F$35:F836)=0),A836,"")</f>
        <v/>
      </c>
    </row>
    <row r="838" spans="1:6">
      <c r="A838" s="4">
        <f t="shared" si="48"/>
        <v>10559</v>
      </c>
      <c r="C838" s="155">
        <f t="shared" si="49"/>
        <v>46.16</v>
      </c>
      <c r="D838" s="4">
        <f t="shared" si="50"/>
        <v>3.85</v>
      </c>
      <c r="E838" s="4">
        <f t="shared" si="51"/>
        <v>42.32</v>
      </c>
      <c r="F838" s="4" t="str">
        <f>IF(AND(E838&lt;&gt;E837,E838&gt;$B$32,SUM($F$35:F837)=0),A837,"")</f>
        <v/>
      </c>
    </row>
    <row r="839" spans="1:6">
      <c r="A839" s="4">
        <f t="shared" si="48"/>
        <v>10560</v>
      </c>
      <c r="C839" s="155">
        <f t="shared" si="49"/>
        <v>46.16</v>
      </c>
      <c r="D839" s="4">
        <f t="shared" si="50"/>
        <v>3.85</v>
      </c>
      <c r="E839" s="4">
        <f t="shared" si="51"/>
        <v>42.33</v>
      </c>
      <c r="F839" s="4" t="str">
        <f>IF(AND(E839&lt;&gt;E838,E839&gt;$B$32,SUM($F$35:F838)=0),A838,"")</f>
        <v/>
      </c>
    </row>
    <row r="840" spans="1:6">
      <c r="A840" s="4">
        <f t="shared" si="48"/>
        <v>10561</v>
      </c>
      <c r="C840" s="155">
        <f t="shared" si="49"/>
        <v>46.16</v>
      </c>
      <c r="D840" s="4">
        <f t="shared" si="50"/>
        <v>3.85</v>
      </c>
      <c r="E840" s="4">
        <f t="shared" si="51"/>
        <v>42.33</v>
      </c>
      <c r="F840" s="4" t="str">
        <f>IF(AND(E840&lt;&gt;E839,E840&gt;$B$32,SUM($F$35:F839)=0),A839,"")</f>
        <v/>
      </c>
    </row>
    <row r="841" spans="1:6">
      <c r="A841" s="4">
        <f t="shared" si="48"/>
        <v>10562</v>
      </c>
      <c r="C841" s="155">
        <f t="shared" si="49"/>
        <v>46.16</v>
      </c>
      <c r="D841" s="4">
        <f t="shared" si="50"/>
        <v>3.85</v>
      </c>
      <c r="E841" s="4">
        <f t="shared" si="51"/>
        <v>42.33</v>
      </c>
      <c r="F841" s="4" t="str">
        <f>IF(AND(E841&lt;&gt;E840,E841&gt;$B$32,SUM($F$35:F840)=0),A840,"")</f>
        <v/>
      </c>
    </row>
    <row r="842" spans="1:6">
      <c r="A842" s="4">
        <f t="shared" si="48"/>
        <v>10563</v>
      </c>
      <c r="C842" s="155">
        <f t="shared" si="49"/>
        <v>46.16</v>
      </c>
      <c r="D842" s="4">
        <f t="shared" si="50"/>
        <v>3.85</v>
      </c>
      <c r="E842" s="4">
        <f t="shared" si="51"/>
        <v>42.34</v>
      </c>
      <c r="F842" s="4" t="str">
        <f>IF(AND(E842&lt;&gt;E841,E842&gt;$B$32,SUM($F$35:F841)=0),A841,"")</f>
        <v/>
      </c>
    </row>
    <row r="843" spans="1:6">
      <c r="A843" s="4">
        <f t="shared" si="48"/>
        <v>10564</v>
      </c>
      <c r="C843" s="155">
        <f t="shared" si="49"/>
        <v>46.16</v>
      </c>
      <c r="D843" s="4">
        <f t="shared" si="50"/>
        <v>3.85</v>
      </c>
      <c r="E843" s="4">
        <f t="shared" si="51"/>
        <v>42.34</v>
      </c>
      <c r="F843" s="4" t="str">
        <f>IF(AND(E843&lt;&gt;E842,E843&gt;$B$32,SUM($F$35:F842)=0),A842,"")</f>
        <v/>
      </c>
    </row>
    <row r="844" spans="1:6">
      <c r="A844" s="4">
        <f t="shared" si="48"/>
        <v>10565</v>
      </c>
      <c r="C844" s="155">
        <f t="shared" si="49"/>
        <v>46.16</v>
      </c>
      <c r="D844" s="4">
        <f t="shared" si="50"/>
        <v>3.85</v>
      </c>
      <c r="E844" s="4">
        <f t="shared" si="51"/>
        <v>42.35</v>
      </c>
      <c r="F844" s="4" t="str">
        <f>IF(AND(E844&lt;&gt;E843,E844&gt;$B$32,SUM($F$35:F843)=0),A843,"")</f>
        <v/>
      </c>
    </row>
    <row r="845" spans="1:6">
      <c r="A845" s="4">
        <f t="shared" si="48"/>
        <v>10566</v>
      </c>
      <c r="C845" s="155">
        <f t="shared" si="49"/>
        <v>46.16</v>
      </c>
      <c r="D845" s="4">
        <f t="shared" si="50"/>
        <v>3.85</v>
      </c>
      <c r="E845" s="4">
        <f t="shared" si="51"/>
        <v>42.35</v>
      </c>
      <c r="F845" s="4" t="str">
        <f>IF(AND(E845&lt;&gt;E844,E845&gt;$B$32,SUM($F$35:F844)=0),A844,"")</f>
        <v/>
      </c>
    </row>
    <row r="846" spans="1:6">
      <c r="A846" s="4">
        <f t="shared" si="48"/>
        <v>10567</v>
      </c>
      <c r="C846" s="155">
        <f t="shared" si="49"/>
        <v>46.16</v>
      </c>
      <c r="D846" s="4">
        <f t="shared" si="50"/>
        <v>3.85</v>
      </c>
      <c r="E846" s="4">
        <f t="shared" si="51"/>
        <v>42.35</v>
      </c>
      <c r="F846" s="4" t="str">
        <f>IF(AND(E846&lt;&gt;E845,E846&gt;$B$32,SUM($F$35:F845)=0),A845,"")</f>
        <v/>
      </c>
    </row>
    <row r="847" spans="1:6">
      <c r="A847" s="4">
        <f t="shared" si="48"/>
        <v>10568</v>
      </c>
      <c r="C847" s="155">
        <f t="shared" si="49"/>
        <v>46.16</v>
      </c>
      <c r="D847" s="4">
        <f t="shared" si="50"/>
        <v>3.85</v>
      </c>
      <c r="E847" s="4">
        <f t="shared" si="51"/>
        <v>42.36</v>
      </c>
      <c r="F847" s="4" t="str">
        <f>IF(AND(E847&lt;&gt;E846,E847&gt;$B$32,SUM($F$35:F846)=0),A846,"")</f>
        <v/>
      </c>
    </row>
    <row r="848" spans="1:6">
      <c r="A848" s="4">
        <f t="shared" si="48"/>
        <v>10569</v>
      </c>
      <c r="C848" s="155">
        <f t="shared" si="49"/>
        <v>46.16</v>
      </c>
      <c r="D848" s="4">
        <f t="shared" si="50"/>
        <v>3.85</v>
      </c>
      <c r="E848" s="4">
        <f t="shared" si="51"/>
        <v>42.36</v>
      </c>
      <c r="F848" s="4" t="str">
        <f>IF(AND(E848&lt;&gt;E847,E848&gt;$B$32,SUM($F$35:F847)=0),A847,"")</f>
        <v/>
      </c>
    </row>
    <row r="849" spans="1:6">
      <c r="A849" s="4">
        <f t="shared" si="48"/>
        <v>10570</v>
      </c>
      <c r="C849" s="155">
        <f t="shared" si="49"/>
        <v>46.16</v>
      </c>
      <c r="D849" s="4">
        <f t="shared" si="50"/>
        <v>3.85</v>
      </c>
      <c r="E849" s="4">
        <f t="shared" si="51"/>
        <v>42.36</v>
      </c>
      <c r="F849" s="4" t="str">
        <f>IF(AND(E849&lt;&gt;E848,E849&gt;$B$32,SUM($F$35:F848)=0),A848,"")</f>
        <v/>
      </c>
    </row>
    <row r="850" spans="1:6">
      <c r="A850" s="4">
        <f t="shared" si="48"/>
        <v>10571</v>
      </c>
      <c r="C850" s="155">
        <f t="shared" si="49"/>
        <v>46.16</v>
      </c>
      <c r="D850" s="4">
        <f t="shared" si="50"/>
        <v>3.85</v>
      </c>
      <c r="E850" s="4">
        <f t="shared" si="51"/>
        <v>42.370000000000005</v>
      </c>
      <c r="F850" s="4" t="str">
        <f>IF(AND(E850&lt;&gt;E849,E850&gt;$B$32,SUM($F$35:F849)=0),A849,"")</f>
        <v/>
      </c>
    </row>
    <row r="851" spans="1:6">
      <c r="A851" s="4">
        <f t="shared" si="48"/>
        <v>10572</v>
      </c>
      <c r="C851" s="155">
        <f t="shared" si="49"/>
        <v>46.16</v>
      </c>
      <c r="D851" s="4">
        <f t="shared" si="50"/>
        <v>3.85</v>
      </c>
      <c r="E851" s="4">
        <f t="shared" si="51"/>
        <v>42.370000000000005</v>
      </c>
      <c r="F851" s="4" t="str">
        <f>IF(AND(E851&lt;&gt;E850,E851&gt;$B$32,SUM($F$35:F850)=0),A850,"")</f>
        <v/>
      </c>
    </row>
    <row r="852" spans="1:6">
      <c r="A852" s="4">
        <f t="shared" si="48"/>
        <v>10573</v>
      </c>
      <c r="C852" s="155">
        <f t="shared" si="49"/>
        <v>46.16</v>
      </c>
      <c r="D852" s="4">
        <f t="shared" si="50"/>
        <v>3.85</v>
      </c>
      <c r="E852" s="4">
        <f t="shared" si="51"/>
        <v>42.38</v>
      </c>
      <c r="F852" s="4" t="str">
        <f>IF(AND(E852&lt;&gt;E851,E852&gt;$B$32,SUM($F$35:F851)=0),A851,"")</f>
        <v/>
      </c>
    </row>
    <row r="853" spans="1:6">
      <c r="A853" s="4">
        <f t="shared" si="48"/>
        <v>10574</v>
      </c>
      <c r="C853" s="155">
        <f t="shared" si="49"/>
        <v>46.16</v>
      </c>
      <c r="D853" s="4">
        <f t="shared" si="50"/>
        <v>3.85</v>
      </c>
      <c r="E853" s="4">
        <f t="shared" si="51"/>
        <v>42.38</v>
      </c>
      <c r="F853" s="4" t="str">
        <f>IF(AND(E853&lt;&gt;E852,E853&gt;$B$32,SUM($F$35:F852)=0),A852,"")</f>
        <v/>
      </c>
    </row>
    <row r="854" spans="1:6">
      <c r="A854" s="4">
        <f t="shared" si="48"/>
        <v>10575</v>
      </c>
      <c r="C854" s="155">
        <f t="shared" si="49"/>
        <v>46.16</v>
      </c>
      <c r="D854" s="4">
        <f t="shared" si="50"/>
        <v>3.85</v>
      </c>
      <c r="E854" s="4">
        <f t="shared" si="51"/>
        <v>42.38</v>
      </c>
      <c r="F854" s="4" t="str">
        <f>IF(AND(E854&lt;&gt;E853,E854&gt;$B$32,SUM($F$35:F853)=0),A853,"")</f>
        <v/>
      </c>
    </row>
    <row r="855" spans="1:6">
      <c r="A855" s="4">
        <f t="shared" si="48"/>
        <v>10576</v>
      </c>
      <c r="C855" s="155">
        <f t="shared" si="49"/>
        <v>46.16</v>
      </c>
      <c r="D855" s="4">
        <f t="shared" si="50"/>
        <v>3.85</v>
      </c>
      <c r="E855" s="4">
        <f t="shared" si="51"/>
        <v>42.39</v>
      </c>
      <c r="F855" s="4" t="str">
        <f>IF(AND(E855&lt;&gt;E854,E855&gt;$B$32,SUM($F$35:F854)=0),A854,"")</f>
        <v/>
      </c>
    </row>
    <row r="856" spans="1:6">
      <c r="A856" s="4">
        <f t="shared" si="48"/>
        <v>10577</v>
      </c>
      <c r="C856" s="155">
        <f t="shared" si="49"/>
        <v>46.16</v>
      </c>
      <c r="D856" s="4">
        <f t="shared" si="50"/>
        <v>3.85</v>
      </c>
      <c r="E856" s="4">
        <f t="shared" si="51"/>
        <v>42.39</v>
      </c>
      <c r="F856" s="4" t="str">
        <f>IF(AND(E856&lt;&gt;E855,E856&gt;$B$32,SUM($F$35:F855)=0),A855,"")</f>
        <v/>
      </c>
    </row>
    <row r="857" spans="1:6">
      <c r="A857" s="4">
        <f t="shared" si="48"/>
        <v>10578</v>
      </c>
      <c r="C857" s="155">
        <f t="shared" si="49"/>
        <v>46.16</v>
      </c>
      <c r="D857" s="4">
        <f t="shared" si="50"/>
        <v>3.85</v>
      </c>
      <c r="E857" s="4">
        <f t="shared" si="51"/>
        <v>42.4</v>
      </c>
      <c r="F857" s="4" t="str">
        <f>IF(AND(E857&lt;&gt;E856,E857&gt;$B$32,SUM($F$35:F856)=0),A856,"")</f>
        <v/>
      </c>
    </row>
    <row r="858" spans="1:6">
      <c r="A858" s="4">
        <f t="shared" si="48"/>
        <v>10579</v>
      </c>
      <c r="C858" s="155">
        <f t="shared" si="49"/>
        <v>46.16</v>
      </c>
      <c r="D858" s="4">
        <f t="shared" si="50"/>
        <v>3.85</v>
      </c>
      <c r="E858" s="4">
        <f t="shared" si="51"/>
        <v>42.4</v>
      </c>
      <c r="F858" s="4" t="str">
        <f>IF(AND(E858&lt;&gt;E857,E858&gt;$B$32,SUM($F$35:F857)=0),A857,"")</f>
        <v/>
      </c>
    </row>
    <row r="859" spans="1:6">
      <c r="A859" s="4">
        <f t="shared" si="48"/>
        <v>10580</v>
      </c>
      <c r="C859" s="155">
        <f t="shared" si="49"/>
        <v>46.16</v>
      </c>
      <c r="D859" s="4">
        <f t="shared" si="50"/>
        <v>3.85</v>
      </c>
      <c r="E859" s="4">
        <f t="shared" si="51"/>
        <v>42.4</v>
      </c>
      <c r="F859" s="4" t="str">
        <f>IF(AND(E859&lt;&gt;E858,E859&gt;$B$32,SUM($F$35:F858)=0),A858,"")</f>
        <v/>
      </c>
    </row>
    <row r="860" spans="1:6">
      <c r="A860" s="4">
        <f t="shared" si="48"/>
        <v>10581</v>
      </c>
      <c r="C860" s="155">
        <f t="shared" si="49"/>
        <v>46.16</v>
      </c>
      <c r="D860" s="4">
        <f t="shared" si="50"/>
        <v>3.85</v>
      </c>
      <c r="E860" s="4">
        <f t="shared" si="51"/>
        <v>42.410000000000004</v>
      </c>
      <c r="F860" s="4" t="str">
        <f>IF(AND(E860&lt;&gt;E859,E860&gt;$B$32,SUM($F$35:F859)=0),A859,"")</f>
        <v/>
      </c>
    </row>
    <row r="861" spans="1:6">
      <c r="A861" s="4">
        <f t="shared" si="48"/>
        <v>10582</v>
      </c>
      <c r="C861" s="155">
        <f t="shared" si="49"/>
        <v>46.16</v>
      </c>
      <c r="D861" s="4">
        <f t="shared" si="50"/>
        <v>3.85</v>
      </c>
      <c r="E861" s="4">
        <f t="shared" si="51"/>
        <v>42.410000000000004</v>
      </c>
      <c r="F861" s="4" t="str">
        <f>IF(AND(E861&lt;&gt;E860,E861&gt;$B$32,SUM($F$35:F860)=0),A860,"")</f>
        <v/>
      </c>
    </row>
    <row r="862" spans="1:6">
      <c r="A862" s="4">
        <f t="shared" si="48"/>
        <v>10583</v>
      </c>
      <c r="C862" s="155">
        <f t="shared" si="49"/>
        <v>46.16</v>
      </c>
      <c r="D862" s="4">
        <f t="shared" si="50"/>
        <v>3.85</v>
      </c>
      <c r="E862" s="4">
        <f t="shared" si="51"/>
        <v>42.410000000000004</v>
      </c>
      <c r="F862" s="4" t="str">
        <f>IF(AND(E862&lt;&gt;E861,E862&gt;$B$32,SUM($F$35:F861)=0),A861,"")</f>
        <v/>
      </c>
    </row>
    <row r="863" spans="1:6">
      <c r="A863" s="4">
        <f t="shared" si="48"/>
        <v>10584</v>
      </c>
      <c r="C863" s="155">
        <f t="shared" si="49"/>
        <v>46.16</v>
      </c>
      <c r="D863" s="4">
        <f t="shared" si="50"/>
        <v>3.85</v>
      </c>
      <c r="E863" s="4">
        <f t="shared" si="51"/>
        <v>42.42</v>
      </c>
      <c r="F863" s="4" t="str">
        <f>IF(AND(E863&lt;&gt;E862,E863&gt;$B$32,SUM($F$35:F862)=0),A862,"")</f>
        <v/>
      </c>
    </row>
    <row r="864" spans="1:6">
      <c r="A864" s="4">
        <f t="shared" si="48"/>
        <v>10585</v>
      </c>
      <c r="C864" s="155">
        <f t="shared" si="49"/>
        <v>46.16</v>
      </c>
      <c r="D864" s="4">
        <f t="shared" si="50"/>
        <v>3.85</v>
      </c>
      <c r="E864" s="4">
        <f t="shared" si="51"/>
        <v>42.42</v>
      </c>
      <c r="F864" s="4" t="str">
        <f>IF(AND(E864&lt;&gt;E863,E864&gt;$B$32,SUM($F$35:F863)=0),A863,"")</f>
        <v/>
      </c>
    </row>
    <row r="865" spans="1:6">
      <c r="A865" s="4">
        <f t="shared" si="48"/>
        <v>10586</v>
      </c>
      <c r="C865" s="155">
        <f t="shared" si="49"/>
        <v>46.16</v>
      </c>
      <c r="D865" s="4">
        <f t="shared" si="50"/>
        <v>3.85</v>
      </c>
      <c r="E865" s="4">
        <f t="shared" si="51"/>
        <v>42.43</v>
      </c>
      <c r="F865" s="4" t="str">
        <f>IF(AND(E865&lt;&gt;E864,E865&gt;$B$32,SUM($F$35:F864)=0),A864,"")</f>
        <v/>
      </c>
    </row>
    <row r="866" spans="1:6">
      <c r="A866" s="4">
        <f t="shared" si="48"/>
        <v>10587</v>
      </c>
      <c r="C866" s="155">
        <f t="shared" si="49"/>
        <v>46.16</v>
      </c>
      <c r="D866" s="4">
        <f t="shared" si="50"/>
        <v>3.85</v>
      </c>
      <c r="E866" s="4">
        <f t="shared" si="51"/>
        <v>42.43</v>
      </c>
      <c r="F866" s="4" t="str">
        <f>IF(AND(E866&lt;&gt;E865,E866&gt;$B$32,SUM($F$35:F865)=0),A865,"")</f>
        <v/>
      </c>
    </row>
    <row r="867" spans="1:6">
      <c r="A867" s="4">
        <f t="shared" si="48"/>
        <v>10588</v>
      </c>
      <c r="C867" s="155">
        <f t="shared" si="49"/>
        <v>46.16</v>
      </c>
      <c r="D867" s="4">
        <f t="shared" si="50"/>
        <v>3.85</v>
      </c>
      <c r="E867" s="4">
        <f t="shared" si="51"/>
        <v>42.43</v>
      </c>
      <c r="F867" s="4" t="str">
        <f>IF(AND(E867&lt;&gt;E866,E867&gt;$B$32,SUM($F$35:F866)=0),A866,"")</f>
        <v/>
      </c>
    </row>
    <row r="868" spans="1:6">
      <c r="A868" s="4">
        <f t="shared" si="48"/>
        <v>10589</v>
      </c>
      <c r="C868" s="155">
        <f t="shared" si="49"/>
        <v>46.16</v>
      </c>
      <c r="D868" s="4">
        <f t="shared" si="50"/>
        <v>3.85</v>
      </c>
      <c r="E868" s="4">
        <f t="shared" si="51"/>
        <v>42.440000000000005</v>
      </c>
      <c r="F868" s="4" t="str">
        <f>IF(AND(E868&lt;&gt;E867,E868&gt;$B$32,SUM($F$35:F867)=0),A867,"")</f>
        <v/>
      </c>
    </row>
    <row r="869" spans="1:6">
      <c r="A869" s="4">
        <f t="shared" ref="A869:A898" si="52">A868+1</f>
        <v>10590</v>
      </c>
      <c r="C869" s="155">
        <f t="shared" ref="C869:C898" si="53">$A$12</f>
        <v>46.16</v>
      </c>
      <c r="D869" s="4">
        <f t="shared" ref="D869:D898" si="54">ROUND(C869*(1/12),2)</f>
        <v>3.85</v>
      </c>
      <c r="E869" s="4">
        <f t="shared" ref="E869:E898" si="55">ROUND((A869/1000)*D869,2)+1.67</f>
        <v>42.440000000000005</v>
      </c>
      <c r="F869" s="4" t="str">
        <f>IF(AND(E869&lt;&gt;E868,E869&gt;$B$32,SUM($F$35:F868)=0),A868,"")</f>
        <v/>
      </c>
    </row>
    <row r="870" spans="1:6">
      <c r="A870" s="4">
        <f t="shared" si="52"/>
        <v>10591</v>
      </c>
      <c r="C870" s="155">
        <f t="shared" si="53"/>
        <v>46.16</v>
      </c>
      <c r="D870" s="4">
        <f t="shared" si="54"/>
        <v>3.85</v>
      </c>
      <c r="E870" s="4">
        <f t="shared" si="55"/>
        <v>42.45</v>
      </c>
      <c r="F870" s="4" t="str">
        <f>IF(AND(E870&lt;&gt;E869,E870&gt;$B$32,SUM($F$35:F869)=0),A869,"")</f>
        <v/>
      </c>
    </row>
    <row r="871" spans="1:6">
      <c r="A871" s="4">
        <f t="shared" si="52"/>
        <v>10592</v>
      </c>
      <c r="C871" s="155">
        <f t="shared" si="53"/>
        <v>46.16</v>
      </c>
      <c r="D871" s="4">
        <f t="shared" si="54"/>
        <v>3.85</v>
      </c>
      <c r="E871" s="4">
        <f t="shared" si="55"/>
        <v>42.45</v>
      </c>
      <c r="F871" s="4" t="str">
        <f>IF(AND(E871&lt;&gt;E870,E871&gt;$B$32,SUM($F$35:F870)=0),A870,"")</f>
        <v/>
      </c>
    </row>
    <row r="872" spans="1:6">
      <c r="A872" s="4">
        <f t="shared" si="52"/>
        <v>10593</v>
      </c>
      <c r="C872" s="155">
        <f t="shared" si="53"/>
        <v>46.16</v>
      </c>
      <c r="D872" s="4">
        <f t="shared" si="54"/>
        <v>3.85</v>
      </c>
      <c r="E872" s="4">
        <f t="shared" si="55"/>
        <v>42.45</v>
      </c>
      <c r="F872" s="4" t="str">
        <f>IF(AND(E872&lt;&gt;E871,E872&gt;$B$32,SUM($F$35:F871)=0),A871,"")</f>
        <v/>
      </c>
    </row>
    <row r="873" spans="1:6">
      <c r="A873" s="4">
        <f t="shared" si="52"/>
        <v>10594</v>
      </c>
      <c r="C873" s="155">
        <f t="shared" si="53"/>
        <v>46.16</v>
      </c>
      <c r="D873" s="4">
        <f t="shared" si="54"/>
        <v>3.85</v>
      </c>
      <c r="E873" s="4">
        <f t="shared" si="55"/>
        <v>42.46</v>
      </c>
      <c r="F873" s="4" t="str">
        <f>IF(AND(E873&lt;&gt;E872,E873&gt;$B$32,SUM($F$35:F872)=0),A872,"")</f>
        <v/>
      </c>
    </row>
    <row r="874" spans="1:6">
      <c r="A874" s="4">
        <f t="shared" si="52"/>
        <v>10595</v>
      </c>
      <c r="C874" s="155">
        <f t="shared" si="53"/>
        <v>46.16</v>
      </c>
      <c r="D874" s="4">
        <f t="shared" si="54"/>
        <v>3.85</v>
      </c>
      <c r="E874" s="4">
        <f t="shared" si="55"/>
        <v>42.46</v>
      </c>
      <c r="F874" s="4" t="str">
        <f>IF(AND(E874&lt;&gt;E873,E874&gt;$B$32,SUM($F$35:F873)=0),A873,"")</f>
        <v/>
      </c>
    </row>
    <row r="875" spans="1:6">
      <c r="A875" s="4">
        <f t="shared" si="52"/>
        <v>10596</v>
      </c>
      <c r="C875" s="155">
        <f t="shared" si="53"/>
        <v>46.16</v>
      </c>
      <c r="D875" s="4">
        <f t="shared" si="54"/>
        <v>3.85</v>
      </c>
      <c r="E875" s="4">
        <f t="shared" si="55"/>
        <v>42.46</v>
      </c>
      <c r="F875" s="4" t="str">
        <f>IF(AND(E875&lt;&gt;E874,E875&gt;$B$32,SUM($F$35:F874)=0),A874,"")</f>
        <v/>
      </c>
    </row>
    <row r="876" spans="1:6">
      <c r="A876" s="4">
        <f t="shared" si="52"/>
        <v>10597</v>
      </c>
      <c r="C876" s="155">
        <f t="shared" si="53"/>
        <v>46.16</v>
      </c>
      <c r="D876" s="4">
        <f t="shared" si="54"/>
        <v>3.85</v>
      </c>
      <c r="E876" s="4">
        <f t="shared" si="55"/>
        <v>42.47</v>
      </c>
      <c r="F876" s="4" t="str">
        <f>IF(AND(E876&lt;&gt;E875,E876&gt;$B$32,SUM($F$35:F875)=0),A875,"")</f>
        <v/>
      </c>
    </row>
    <row r="877" spans="1:6">
      <c r="A877" s="4">
        <f t="shared" si="52"/>
        <v>10598</v>
      </c>
      <c r="C877" s="155">
        <f t="shared" si="53"/>
        <v>46.16</v>
      </c>
      <c r="D877" s="4">
        <f t="shared" si="54"/>
        <v>3.85</v>
      </c>
      <c r="E877" s="4">
        <f t="shared" si="55"/>
        <v>42.47</v>
      </c>
      <c r="F877" s="4" t="str">
        <f>IF(AND(E877&lt;&gt;E876,E877&gt;$B$32,SUM($F$35:F876)=0),A876,"")</f>
        <v/>
      </c>
    </row>
    <row r="878" spans="1:6">
      <c r="A878" s="4">
        <f t="shared" si="52"/>
        <v>10599</v>
      </c>
      <c r="C878" s="155">
        <f t="shared" si="53"/>
        <v>46.16</v>
      </c>
      <c r="D878" s="4">
        <f t="shared" si="54"/>
        <v>3.85</v>
      </c>
      <c r="E878" s="4">
        <f t="shared" si="55"/>
        <v>42.480000000000004</v>
      </c>
      <c r="F878" s="4" t="str">
        <f>IF(AND(E878&lt;&gt;E877,E878&gt;$B$32,SUM($F$35:F877)=0),A877,"")</f>
        <v/>
      </c>
    </row>
    <row r="879" spans="1:6">
      <c r="A879" s="4">
        <f t="shared" si="52"/>
        <v>10600</v>
      </c>
      <c r="C879" s="155">
        <f t="shared" si="53"/>
        <v>46.16</v>
      </c>
      <c r="D879" s="4">
        <f t="shared" si="54"/>
        <v>3.85</v>
      </c>
      <c r="E879" s="4">
        <f t="shared" si="55"/>
        <v>42.480000000000004</v>
      </c>
      <c r="F879" s="4" t="str">
        <f>IF(AND(E879&lt;&gt;E878,E879&gt;$B$32,SUM($F$35:F878)=0),A878,"")</f>
        <v/>
      </c>
    </row>
    <row r="880" spans="1:6">
      <c r="A880" s="4">
        <f t="shared" si="52"/>
        <v>10601</v>
      </c>
      <c r="C880" s="155">
        <f t="shared" si="53"/>
        <v>46.16</v>
      </c>
      <c r="D880" s="4">
        <f t="shared" si="54"/>
        <v>3.85</v>
      </c>
      <c r="E880" s="4">
        <f t="shared" si="55"/>
        <v>42.480000000000004</v>
      </c>
      <c r="F880" s="4" t="str">
        <f>IF(AND(E880&lt;&gt;E879,E880&gt;$B$32,SUM($F$35:F879)=0),A879,"")</f>
        <v/>
      </c>
    </row>
    <row r="881" spans="1:6">
      <c r="A881" s="4">
        <f t="shared" si="52"/>
        <v>10602</v>
      </c>
      <c r="C881" s="155">
        <f t="shared" si="53"/>
        <v>46.16</v>
      </c>
      <c r="D881" s="4">
        <f t="shared" si="54"/>
        <v>3.85</v>
      </c>
      <c r="E881" s="4">
        <f t="shared" si="55"/>
        <v>42.49</v>
      </c>
      <c r="F881" s="4" t="str">
        <f>IF(AND(E881&lt;&gt;E880,E881&gt;$B$32,SUM($F$35:F880)=0),A880,"")</f>
        <v/>
      </c>
    </row>
    <row r="882" spans="1:6">
      <c r="A882" s="4">
        <f t="shared" si="52"/>
        <v>10603</v>
      </c>
      <c r="C882" s="155">
        <f t="shared" si="53"/>
        <v>46.16</v>
      </c>
      <c r="D882" s="4">
        <f t="shared" si="54"/>
        <v>3.85</v>
      </c>
      <c r="E882" s="4">
        <f t="shared" si="55"/>
        <v>42.49</v>
      </c>
      <c r="F882" s="4" t="str">
        <f>IF(AND(E882&lt;&gt;E881,E882&gt;$B$32,SUM($F$35:F881)=0),A881,"")</f>
        <v/>
      </c>
    </row>
    <row r="883" spans="1:6">
      <c r="A883" s="4">
        <f t="shared" si="52"/>
        <v>10604</v>
      </c>
      <c r="C883" s="155">
        <f t="shared" si="53"/>
        <v>46.16</v>
      </c>
      <c r="D883" s="4">
        <f t="shared" si="54"/>
        <v>3.85</v>
      </c>
      <c r="E883" s="4">
        <f t="shared" si="55"/>
        <v>42.5</v>
      </c>
      <c r="F883" s="4" t="str">
        <f>IF(AND(E883&lt;&gt;E882,E883&gt;$B$32,SUM($F$35:F882)=0),A882,"")</f>
        <v/>
      </c>
    </row>
    <row r="884" spans="1:6">
      <c r="A884" s="4">
        <f t="shared" si="52"/>
        <v>10605</v>
      </c>
      <c r="C884" s="155">
        <f t="shared" si="53"/>
        <v>46.16</v>
      </c>
      <c r="D884" s="4">
        <f t="shared" si="54"/>
        <v>3.85</v>
      </c>
      <c r="E884" s="4">
        <f t="shared" si="55"/>
        <v>42.5</v>
      </c>
      <c r="F884" s="4" t="str">
        <f>IF(AND(E884&lt;&gt;E883,E884&gt;$B$32,SUM($F$35:F883)=0),A883,"")</f>
        <v/>
      </c>
    </row>
    <row r="885" spans="1:6">
      <c r="A885" s="4">
        <f t="shared" si="52"/>
        <v>10606</v>
      </c>
      <c r="C885" s="155">
        <f t="shared" si="53"/>
        <v>46.16</v>
      </c>
      <c r="D885" s="4">
        <f t="shared" si="54"/>
        <v>3.85</v>
      </c>
      <c r="E885" s="4">
        <f t="shared" si="55"/>
        <v>42.5</v>
      </c>
      <c r="F885" s="4" t="str">
        <f>IF(AND(E885&lt;&gt;E884,E885&gt;$B$32,SUM($F$35:F884)=0),A884,"")</f>
        <v/>
      </c>
    </row>
    <row r="886" spans="1:6">
      <c r="A886" s="4">
        <f t="shared" si="52"/>
        <v>10607</v>
      </c>
      <c r="C886" s="155">
        <f t="shared" si="53"/>
        <v>46.16</v>
      </c>
      <c r="D886" s="4">
        <f t="shared" si="54"/>
        <v>3.85</v>
      </c>
      <c r="E886" s="4">
        <f t="shared" si="55"/>
        <v>42.510000000000005</v>
      </c>
      <c r="F886" s="4" t="str">
        <f>IF(AND(E886&lt;&gt;E885,E886&gt;$B$32,SUM($F$35:F885)=0),A885,"")</f>
        <v/>
      </c>
    </row>
    <row r="887" spans="1:6">
      <c r="A887" s="4">
        <f t="shared" si="52"/>
        <v>10608</v>
      </c>
      <c r="C887" s="155">
        <f t="shared" si="53"/>
        <v>46.16</v>
      </c>
      <c r="D887" s="4">
        <f t="shared" si="54"/>
        <v>3.85</v>
      </c>
      <c r="E887" s="4">
        <f t="shared" si="55"/>
        <v>42.510000000000005</v>
      </c>
      <c r="F887" s="4" t="str">
        <f>IF(AND(E887&lt;&gt;E886,E887&gt;$B$32,SUM($F$35:F886)=0),A886,"")</f>
        <v/>
      </c>
    </row>
    <row r="888" spans="1:6">
      <c r="A888" s="4">
        <f t="shared" si="52"/>
        <v>10609</v>
      </c>
      <c r="C888" s="155">
        <f t="shared" si="53"/>
        <v>46.16</v>
      </c>
      <c r="D888" s="4">
        <f t="shared" si="54"/>
        <v>3.85</v>
      </c>
      <c r="E888" s="4">
        <f t="shared" si="55"/>
        <v>42.510000000000005</v>
      </c>
      <c r="F888" s="4" t="str">
        <f>IF(AND(E888&lt;&gt;E887,E888&gt;$B$32,SUM($F$35:F887)=0),A887,"")</f>
        <v/>
      </c>
    </row>
    <row r="889" spans="1:6">
      <c r="A889" s="4">
        <f t="shared" si="52"/>
        <v>10610</v>
      </c>
      <c r="C889" s="155">
        <f t="shared" si="53"/>
        <v>46.16</v>
      </c>
      <c r="D889" s="4">
        <f t="shared" si="54"/>
        <v>3.85</v>
      </c>
      <c r="E889" s="4">
        <f t="shared" si="55"/>
        <v>42.52</v>
      </c>
      <c r="F889" s="4" t="str">
        <f>IF(AND(E889&lt;&gt;E888,E889&gt;$B$32,SUM($F$35:F888)=0),A888,"")</f>
        <v/>
      </c>
    </row>
    <row r="890" spans="1:6">
      <c r="A890" s="4">
        <f t="shared" si="52"/>
        <v>10611</v>
      </c>
      <c r="C890" s="155">
        <f t="shared" si="53"/>
        <v>46.16</v>
      </c>
      <c r="D890" s="4">
        <f t="shared" si="54"/>
        <v>3.85</v>
      </c>
      <c r="E890" s="4">
        <f t="shared" si="55"/>
        <v>42.52</v>
      </c>
      <c r="F890" s="4" t="str">
        <f>IF(AND(E890&lt;&gt;E889,E890&gt;$B$32,SUM($F$35:F889)=0),A889,"")</f>
        <v/>
      </c>
    </row>
    <row r="891" spans="1:6">
      <c r="A891" s="4">
        <f t="shared" si="52"/>
        <v>10612</v>
      </c>
      <c r="C891" s="155">
        <f t="shared" si="53"/>
        <v>46.16</v>
      </c>
      <c r="D891" s="4">
        <f t="shared" si="54"/>
        <v>3.85</v>
      </c>
      <c r="E891" s="4">
        <f t="shared" si="55"/>
        <v>42.53</v>
      </c>
      <c r="F891" s="4" t="str">
        <f>IF(AND(E891&lt;&gt;E890,E891&gt;$B$32,SUM($F$35:F890)=0),A890,"")</f>
        <v/>
      </c>
    </row>
    <row r="892" spans="1:6">
      <c r="A892" s="4">
        <f t="shared" si="52"/>
        <v>10613</v>
      </c>
      <c r="C892" s="155">
        <f t="shared" si="53"/>
        <v>46.16</v>
      </c>
      <c r="D892" s="4">
        <f t="shared" si="54"/>
        <v>3.85</v>
      </c>
      <c r="E892" s="4">
        <f t="shared" si="55"/>
        <v>42.53</v>
      </c>
      <c r="F892" s="4" t="str">
        <f>IF(AND(E892&lt;&gt;E891,E892&gt;$B$32,SUM($F$35:F891)=0),A891,"")</f>
        <v/>
      </c>
    </row>
    <row r="893" spans="1:6">
      <c r="A893" s="4">
        <f t="shared" si="52"/>
        <v>10614</v>
      </c>
      <c r="C893" s="155">
        <f t="shared" si="53"/>
        <v>46.16</v>
      </c>
      <c r="D893" s="4">
        <f t="shared" si="54"/>
        <v>3.85</v>
      </c>
      <c r="E893" s="4">
        <f t="shared" si="55"/>
        <v>42.53</v>
      </c>
      <c r="F893" s="4" t="str">
        <f>IF(AND(E893&lt;&gt;E892,E893&gt;$B$32,SUM($F$35:F892)=0),A892,"")</f>
        <v/>
      </c>
    </row>
    <row r="894" spans="1:6">
      <c r="A894" s="4">
        <f t="shared" si="52"/>
        <v>10615</v>
      </c>
      <c r="C894" s="155">
        <f t="shared" si="53"/>
        <v>46.16</v>
      </c>
      <c r="D894" s="4">
        <f t="shared" si="54"/>
        <v>3.85</v>
      </c>
      <c r="E894" s="4">
        <f t="shared" si="55"/>
        <v>42.54</v>
      </c>
      <c r="F894" s="4" t="str">
        <f>IF(AND(E894&lt;&gt;E893,E894&gt;$B$32,SUM($F$35:F893)=0),A893,"")</f>
        <v/>
      </c>
    </row>
    <row r="895" spans="1:6">
      <c r="A895" s="4">
        <f t="shared" si="52"/>
        <v>10616</v>
      </c>
      <c r="C895" s="155">
        <f t="shared" si="53"/>
        <v>46.16</v>
      </c>
      <c r="D895" s="4">
        <f t="shared" si="54"/>
        <v>3.85</v>
      </c>
      <c r="E895" s="4">
        <f t="shared" si="55"/>
        <v>42.54</v>
      </c>
      <c r="F895" s="4" t="str">
        <f>IF(AND(E895&lt;&gt;E894,E895&gt;$B$32,SUM($F$35:F894)=0),A894,"")</f>
        <v/>
      </c>
    </row>
    <row r="896" spans="1:6">
      <c r="A896" s="4">
        <f t="shared" si="52"/>
        <v>10617</v>
      </c>
      <c r="C896" s="155">
        <f t="shared" si="53"/>
        <v>46.16</v>
      </c>
      <c r="D896" s="4">
        <f t="shared" si="54"/>
        <v>3.85</v>
      </c>
      <c r="E896" s="4">
        <f t="shared" si="55"/>
        <v>42.550000000000004</v>
      </c>
      <c r="F896" s="4" t="str">
        <f>IF(AND(E896&lt;&gt;E895,E896&gt;$B$32,SUM($F$35:F895)=0),A895,"")</f>
        <v/>
      </c>
    </row>
    <row r="897" spans="1:6">
      <c r="A897" s="4">
        <f t="shared" si="52"/>
        <v>10618</v>
      </c>
      <c r="C897" s="155">
        <f t="shared" si="53"/>
        <v>46.16</v>
      </c>
      <c r="D897" s="4">
        <f t="shared" si="54"/>
        <v>3.85</v>
      </c>
      <c r="E897" s="4">
        <f t="shared" si="55"/>
        <v>42.550000000000004</v>
      </c>
      <c r="F897" s="4" t="str">
        <f>IF(AND(E897&lt;&gt;E896,E897&gt;$B$32,SUM($F$35:F896)=0),A896,"")</f>
        <v/>
      </c>
    </row>
    <row r="898" spans="1:6">
      <c r="A898" s="4">
        <f t="shared" si="52"/>
        <v>10619</v>
      </c>
      <c r="C898" s="155">
        <f t="shared" si="53"/>
        <v>46.16</v>
      </c>
      <c r="D898" s="4">
        <f t="shared" si="54"/>
        <v>3.85</v>
      </c>
      <c r="E898" s="4">
        <f t="shared" si="55"/>
        <v>42.550000000000004</v>
      </c>
      <c r="F898" s="4" t="str">
        <f>IF(AND(E898&lt;&gt;E897,E898&gt;$B$32,SUM($F$35:F897)=0),A897,"")</f>
        <v/>
      </c>
    </row>
  </sheetData>
  <sheetProtection password="C47E" sheet="1" objects="1" scenarios="1"/>
  <mergeCells count="2">
    <mergeCell ref="F8:I8"/>
    <mergeCell ref="K8:N8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7"/>
  <sheetViews>
    <sheetView workbookViewId="0">
      <pane xSplit="1" ySplit="5" topLeftCell="AC6" activePane="bottomRight" state="frozen"/>
      <selection activeCell="N20" sqref="N20"/>
      <selection pane="topRight" activeCell="N20" sqref="N20"/>
      <selection pane="bottomLeft" activeCell="N20" sqref="N20"/>
      <selection pane="bottomRight" activeCell="AQ4" sqref="AQ4"/>
    </sheetView>
  </sheetViews>
  <sheetFormatPr defaultRowHeight="12.75"/>
  <cols>
    <col min="1" max="1" width="9.140625" style="150"/>
    <col min="2" max="2" width="2.28515625" style="150" customWidth="1"/>
    <col min="3" max="6" width="9.140625" style="2"/>
    <col min="7" max="8" width="11.42578125" style="2" customWidth="1"/>
    <col min="9" max="39" width="9.140625" style="2"/>
    <col min="40" max="40" width="3.7109375" style="2" customWidth="1"/>
    <col min="41" max="41" width="4" style="22" customWidth="1"/>
    <col min="42" max="42" width="16.5703125" style="150" customWidth="1"/>
    <col min="43" max="45" width="9.140625" style="2"/>
    <col min="46" max="46" width="2.7109375" style="2" customWidth="1"/>
    <col min="47" max="16384" width="9.140625" style="2"/>
  </cols>
  <sheetData>
    <row r="1" spans="1:47">
      <c r="AJ1" s="2">
        <v>1.8</v>
      </c>
      <c r="AK1" s="2">
        <v>2.4</v>
      </c>
      <c r="AQ1" s="150">
        <v>1</v>
      </c>
      <c r="AR1" s="150">
        <v>2</v>
      </c>
      <c r="AS1" s="150">
        <v>3</v>
      </c>
    </row>
    <row r="2" spans="1:47">
      <c r="A2" s="150">
        <v>1</v>
      </c>
      <c r="B2" s="150">
        <f>A2+1</f>
        <v>2</v>
      </c>
      <c r="C2" s="150">
        <f t="shared" ref="C2:AM2" si="0">B2+1</f>
        <v>3</v>
      </c>
      <c r="D2" s="150">
        <f t="shared" si="0"/>
        <v>4</v>
      </c>
      <c r="E2" s="150">
        <f t="shared" si="0"/>
        <v>5</v>
      </c>
      <c r="F2" s="150">
        <f t="shared" si="0"/>
        <v>6</v>
      </c>
      <c r="G2" s="150">
        <f t="shared" si="0"/>
        <v>7</v>
      </c>
      <c r="H2" s="150">
        <f t="shared" si="0"/>
        <v>8</v>
      </c>
      <c r="I2" s="150">
        <f t="shared" si="0"/>
        <v>9</v>
      </c>
      <c r="J2" s="150">
        <f t="shared" si="0"/>
        <v>10</v>
      </c>
      <c r="K2" s="150">
        <f t="shared" si="0"/>
        <v>11</v>
      </c>
      <c r="L2" s="150">
        <f t="shared" si="0"/>
        <v>12</v>
      </c>
      <c r="M2" s="150">
        <f t="shared" si="0"/>
        <v>13</v>
      </c>
      <c r="N2" s="150">
        <f t="shared" si="0"/>
        <v>14</v>
      </c>
      <c r="O2" s="150">
        <f t="shared" si="0"/>
        <v>15</v>
      </c>
      <c r="P2" s="150">
        <f t="shared" si="0"/>
        <v>16</v>
      </c>
      <c r="Q2" s="150">
        <f t="shared" si="0"/>
        <v>17</v>
      </c>
      <c r="R2" s="150">
        <f t="shared" si="0"/>
        <v>18</v>
      </c>
      <c r="S2" s="150">
        <f t="shared" si="0"/>
        <v>19</v>
      </c>
      <c r="T2" s="150">
        <f t="shared" si="0"/>
        <v>20</v>
      </c>
      <c r="U2" s="150">
        <f t="shared" si="0"/>
        <v>21</v>
      </c>
      <c r="V2" s="150">
        <f t="shared" si="0"/>
        <v>22</v>
      </c>
      <c r="W2" s="150">
        <f t="shared" si="0"/>
        <v>23</v>
      </c>
      <c r="X2" s="150">
        <f t="shared" si="0"/>
        <v>24</v>
      </c>
      <c r="Y2" s="150">
        <f t="shared" si="0"/>
        <v>25</v>
      </c>
      <c r="Z2" s="150">
        <f t="shared" si="0"/>
        <v>26</v>
      </c>
      <c r="AA2" s="150">
        <f t="shared" si="0"/>
        <v>27</v>
      </c>
      <c r="AB2" s="150">
        <f t="shared" si="0"/>
        <v>28</v>
      </c>
      <c r="AC2" s="150">
        <f t="shared" si="0"/>
        <v>29</v>
      </c>
      <c r="AD2" s="150">
        <f t="shared" si="0"/>
        <v>30</v>
      </c>
      <c r="AE2" s="150">
        <f t="shared" si="0"/>
        <v>31</v>
      </c>
      <c r="AF2" s="150">
        <f t="shared" si="0"/>
        <v>32</v>
      </c>
      <c r="AG2" s="150">
        <f t="shared" si="0"/>
        <v>33</v>
      </c>
      <c r="AH2" s="150">
        <f t="shared" si="0"/>
        <v>34</v>
      </c>
      <c r="AI2" s="150">
        <f t="shared" si="0"/>
        <v>35</v>
      </c>
      <c r="AJ2" s="150">
        <f t="shared" si="0"/>
        <v>36</v>
      </c>
      <c r="AK2" s="150">
        <f t="shared" si="0"/>
        <v>37</v>
      </c>
      <c r="AL2" s="150">
        <f t="shared" si="0"/>
        <v>38</v>
      </c>
      <c r="AM2" s="150">
        <f t="shared" si="0"/>
        <v>39</v>
      </c>
      <c r="AP2" s="150" t="s">
        <v>48</v>
      </c>
      <c r="AQ2" s="150">
        <f>IF('MP Calculation'!I2="Y",2,IF('MP Calculation'!A5="M",0,1))</f>
        <v>0</v>
      </c>
      <c r="AR2" s="150">
        <f t="shared" ref="AR2:AS4" si="1">AQ2</f>
        <v>0</v>
      </c>
      <c r="AS2" s="150">
        <f t="shared" si="1"/>
        <v>0</v>
      </c>
      <c r="AT2" s="150"/>
      <c r="AU2" s="150">
        <f>IF('MP Calculation'!M2="Y",2,IF('MP Calculation'!E5="M",0,1))</f>
        <v>1</v>
      </c>
    </row>
    <row r="3" spans="1:47" s="150" customFormat="1">
      <c r="C3" s="194" t="s">
        <v>39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  <c r="S3" s="194" t="s">
        <v>40</v>
      </c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6"/>
      <c r="AE3" s="194" t="s">
        <v>41</v>
      </c>
      <c r="AF3" s="195"/>
      <c r="AG3" s="195"/>
      <c r="AH3" s="196"/>
      <c r="AI3" s="194" t="s">
        <v>43</v>
      </c>
      <c r="AJ3" s="195"/>
      <c r="AK3" s="195"/>
      <c r="AL3" s="195"/>
      <c r="AM3" s="196"/>
      <c r="AO3" s="21"/>
      <c r="AP3" s="150" t="s">
        <v>46</v>
      </c>
      <c r="AQ3" s="150">
        <f>IF('MP Calculation'!A6="SM",0,1)</f>
        <v>1</v>
      </c>
      <c r="AR3" s="150">
        <f t="shared" si="1"/>
        <v>1</v>
      </c>
      <c r="AS3" s="150">
        <f t="shared" si="1"/>
        <v>1</v>
      </c>
      <c r="AU3" s="150">
        <f>IF('MP Calculation'!E6="SM",0,1)</f>
        <v>1</v>
      </c>
    </row>
    <row r="4" spans="1:47" s="150" customFormat="1">
      <c r="C4" s="199" t="s">
        <v>177</v>
      </c>
      <c r="D4" s="198"/>
      <c r="E4" s="197" t="s">
        <v>178</v>
      </c>
      <c r="F4" s="198"/>
      <c r="G4" s="149" t="s">
        <v>177</v>
      </c>
      <c r="H4" s="149" t="s">
        <v>178</v>
      </c>
      <c r="I4" s="197" t="s">
        <v>177</v>
      </c>
      <c r="J4" s="198"/>
      <c r="K4" s="197" t="s">
        <v>178</v>
      </c>
      <c r="L4" s="198"/>
      <c r="M4" s="197" t="s">
        <v>177</v>
      </c>
      <c r="N4" s="198"/>
      <c r="O4" s="197" t="s">
        <v>178</v>
      </c>
      <c r="P4" s="198"/>
      <c r="Q4" s="149" t="s">
        <v>177</v>
      </c>
      <c r="R4" s="101" t="s">
        <v>178</v>
      </c>
      <c r="S4" s="199" t="s">
        <v>180</v>
      </c>
      <c r="T4" s="198"/>
      <c r="U4" s="197" t="s">
        <v>181</v>
      </c>
      <c r="V4" s="198"/>
      <c r="W4" s="197" t="s">
        <v>182</v>
      </c>
      <c r="X4" s="198"/>
      <c r="Y4" s="197" t="s">
        <v>183</v>
      </c>
      <c r="Z4" s="198"/>
      <c r="AA4" s="197" t="s">
        <v>184</v>
      </c>
      <c r="AB4" s="198"/>
      <c r="AC4" s="149" t="s">
        <v>185</v>
      </c>
      <c r="AE4" s="199" t="s">
        <v>177</v>
      </c>
      <c r="AF4" s="198"/>
      <c r="AG4" s="197" t="s">
        <v>178</v>
      </c>
      <c r="AH4" s="200"/>
      <c r="AI4" s="151" t="s">
        <v>179</v>
      </c>
      <c r="AJ4" s="149" t="s">
        <v>179</v>
      </c>
      <c r="AK4" s="149" t="s">
        <v>179</v>
      </c>
      <c r="AL4" s="149" t="s">
        <v>179</v>
      </c>
      <c r="AM4" s="101" t="s">
        <v>179</v>
      </c>
      <c r="AO4" s="21"/>
      <c r="AP4" s="150" t="s">
        <v>47</v>
      </c>
      <c r="AQ4" s="150">
        <f>IF('MP Calculation'!I1="N",0,IF('MP Calculation'!I1="Y1",1,2))</f>
        <v>0</v>
      </c>
      <c r="AR4" s="150">
        <f t="shared" si="1"/>
        <v>0</v>
      </c>
      <c r="AS4" s="150">
        <f t="shared" si="1"/>
        <v>0</v>
      </c>
      <c r="AU4" s="150">
        <f>IF('MP Calculation'!M1="N",0,IF('MP Calculation'!M1="Y1",1,2))</f>
        <v>2</v>
      </c>
    </row>
    <row r="5" spans="1:47" s="150" customFormat="1">
      <c r="A5" s="150" t="s">
        <v>34</v>
      </c>
      <c r="C5" s="153" t="s">
        <v>2</v>
      </c>
      <c r="D5" s="150" t="s">
        <v>35</v>
      </c>
      <c r="E5" s="150" t="s">
        <v>2</v>
      </c>
      <c r="F5" s="150" t="s">
        <v>35</v>
      </c>
      <c r="G5" s="150" t="s">
        <v>37</v>
      </c>
      <c r="H5" s="150" t="s">
        <v>37</v>
      </c>
      <c r="I5" s="150" t="s">
        <v>2</v>
      </c>
      <c r="J5" s="150" t="s">
        <v>35</v>
      </c>
      <c r="K5" s="150" t="s">
        <v>2</v>
      </c>
      <c r="L5" s="150" t="s">
        <v>35</v>
      </c>
      <c r="M5" s="150" t="s">
        <v>2</v>
      </c>
      <c r="N5" s="150" t="s">
        <v>35</v>
      </c>
      <c r="O5" s="150" t="s">
        <v>2</v>
      </c>
      <c r="P5" s="150" t="s">
        <v>35</v>
      </c>
      <c r="Q5" s="150" t="s">
        <v>37</v>
      </c>
      <c r="R5" s="152" t="s">
        <v>37</v>
      </c>
      <c r="S5" s="153" t="s">
        <v>2</v>
      </c>
      <c r="T5" s="150" t="s">
        <v>35</v>
      </c>
      <c r="U5" s="150" t="s">
        <v>2</v>
      </c>
      <c r="V5" s="150" t="s">
        <v>35</v>
      </c>
      <c r="W5" s="150" t="s">
        <v>2</v>
      </c>
      <c r="X5" s="150" t="s">
        <v>35</v>
      </c>
      <c r="Y5" s="150" t="s">
        <v>2</v>
      </c>
      <c r="Z5" s="150" t="s">
        <v>35</v>
      </c>
      <c r="AA5" s="150" t="s">
        <v>2</v>
      </c>
      <c r="AB5" s="150" t="s">
        <v>35</v>
      </c>
      <c r="AC5" s="150" t="s">
        <v>2</v>
      </c>
      <c r="AD5" s="150" t="s">
        <v>35</v>
      </c>
      <c r="AE5" s="153" t="s">
        <v>2</v>
      </c>
      <c r="AF5" s="150" t="s">
        <v>35</v>
      </c>
      <c r="AG5" s="150" t="s">
        <v>2</v>
      </c>
      <c r="AH5" s="152" t="s">
        <v>35</v>
      </c>
      <c r="AI5" s="153" t="s">
        <v>19</v>
      </c>
      <c r="AJ5" s="150" t="s">
        <v>20</v>
      </c>
      <c r="AK5" s="150" t="s">
        <v>20</v>
      </c>
      <c r="AL5" s="150" t="s">
        <v>44</v>
      </c>
      <c r="AM5" s="152" t="s">
        <v>44</v>
      </c>
      <c r="AO5" s="21"/>
      <c r="AP5" s="150" t="s">
        <v>49</v>
      </c>
      <c r="AQ5" s="23">
        <f>3+IF(AQ2=2,4,AQ2)+IF(AQ2&lt;&gt;2,AQ3*2,AQ3)+IF(AQ4=2,10,0)+IF(AQ4=1,IF(AQ2&lt;&gt;2,6,10),0)</f>
        <v>5</v>
      </c>
      <c r="AR5" s="23">
        <f>19+AR2+2*AR3+4*AR4</f>
        <v>21</v>
      </c>
      <c r="AS5" s="23">
        <f>31+AS2+2*AS3</f>
        <v>33</v>
      </c>
    </row>
    <row r="6" spans="1:47" ht="7.5" customHeight="1">
      <c r="C6" s="1"/>
      <c r="R6" s="3"/>
      <c r="S6" s="1"/>
      <c r="AE6" s="1"/>
      <c r="AH6" s="3"/>
      <c r="AI6" s="1"/>
      <c r="AM6" s="3"/>
    </row>
    <row r="7" spans="1:47" s="150" customFormat="1">
      <c r="A7" s="150">
        <v>0</v>
      </c>
      <c r="C7" s="153" t="str">
        <f>APPUs!C7</f>
        <v>N/A</v>
      </c>
      <c r="D7" s="150" t="str">
        <f>APPUs!D7</f>
        <v>N/A</v>
      </c>
      <c r="E7" s="150" t="str">
        <f>APPUs!E7</f>
        <v>N/A</v>
      </c>
      <c r="F7" s="150" t="str">
        <f>APPUs!F7</f>
        <v>N/A</v>
      </c>
      <c r="G7" s="150" t="str">
        <f>APPUs!G7</f>
        <v>N/A</v>
      </c>
      <c r="H7" s="150" t="str">
        <f>APPUs!H7</f>
        <v>N/A</v>
      </c>
      <c r="I7" s="150" t="str">
        <f>APPUs!I7</f>
        <v>N/A</v>
      </c>
      <c r="J7" s="150" t="str">
        <f>APPUs!J7</f>
        <v>N/A</v>
      </c>
      <c r="K7" s="150" t="str">
        <f>APPUs!K7</f>
        <v>N/A</v>
      </c>
      <c r="L7" s="150" t="str">
        <f>APPUs!L7</f>
        <v>N/A</v>
      </c>
      <c r="M7" s="150" t="str">
        <f>APPUs!M7</f>
        <v>N/A</v>
      </c>
      <c r="N7" s="150" t="str">
        <f>APPUs!N7</f>
        <v>N/A</v>
      </c>
      <c r="O7" s="150" t="str">
        <f>APPUs!O7</f>
        <v>N/A</v>
      </c>
      <c r="P7" s="150" t="str">
        <f>APPUs!P7</f>
        <v>N/A</v>
      </c>
      <c r="Q7" s="150" t="str">
        <f>APPUs!Q7</f>
        <v>N/A</v>
      </c>
      <c r="R7" s="152" t="str">
        <f>APPUs!R7</f>
        <v>N/A</v>
      </c>
      <c r="S7" s="14" t="str">
        <f>APPUs!S7</f>
        <v>N/A</v>
      </c>
      <c r="T7" s="13" t="str">
        <f>APPUs!T7</f>
        <v>N/A</v>
      </c>
      <c r="U7" s="150" t="str">
        <f>APPUs!U7</f>
        <v>N/A</v>
      </c>
      <c r="V7" s="150" t="str">
        <f>APPUs!V7</f>
        <v>N/A</v>
      </c>
      <c r="W7" s="150" t="str">
        <f>APPUs!W7</f>
        <v>N/A</v>
      </c>
      <c r="X7" s="150" t="str">
        <f>APPUs!X7</f>
        <v>N/A</v>
      </c>
      <c r="Y7" s="150" t="str">
        <f>APPUs!Y7</f>
        <v>N/A</v>
      </c>
      <c r="Z7" s="150" t="str">
        <f>APPUs!Z7</f>
        <v>N/A</v>
      </c>
      <c r="AA7" s="150" t="str">
        <f>APPUs!AA7</f>
        <v>N/A</v>
      </c>
      <c r="AB7" s="150" t="str">
        <f>APPUs!AB7</f>
        <v>N/A</v>
      </c>
      <c r="AC7" s="150" t="str">
        <f>APPUs!AC7</f>
        <v>N/A</v>
      </c>
      <c r="AD7" s="152" t="str">
        <f>APPUs!AD7</f>
        <v>N/A</v>
      </c>
      <c r="AE7" s="14" t="str">
        <f>APPUs!AE7</f>
        <v>N/A</v>
      </c>
      <c r="AF7" s="13" t="str">
        <f>APPUs!AF7</f>
        <v>N/A</v>
      </c>
      <c r="AG7" s="13" t="str">
        <f>APPUs!AG7</f>
        <v>N/A</v>
      </c>
      <c r="AH7" s="152" t="str">
        <f>APPUs!AH7</f>
        <v>N/A</v>
      </c>
      <c r="AI7" s="14" t="str">
        <f>APPUs!AI7</f>
        <v>N/A</v>
      </c>
      <c r="AJ7" s="13" t="str">
        <f>APPUs!AJ7</f>
        <v>N/A</v>
      </c>
      <c r="AK7" s="13" t="str">
        <f>APPUs!AK7</f>
        <v>N/A</v>
      </c>
      <c r="AL7" s="150" t="str">
        <f>APPUs!AL7</f>
        <v>N/A</v>
      </c>
      <c r="AM7" s="152" t="str">
        <f>APPUs!AM7</f>
        <v>N/A</v>
      </c>
      <c r="AO7" s="21"/>
      <c r="AQ7" s="150" t="str">
        <f>IF(AND($AQ$2=2,$AQ$4=2),"N/A",VLOOKUP(A7,'MP APPUs'!$A$7:$R$87,3+IF($AQ$2=2,4,$AQ$2)+IF($AQ$2&lt;&gt;2,$AQ$3*2,$AQ$3)+IF($AQ$4=2,10,0)+IF($AQ$4=1,IF($AQ$2&lt;&gt;2,6,10),0)))</f>
        <v>N/A</v>
      </c>
      <c r="AR7" s="150" t="str">
        <f>IF(OR($AR$2=2),"N/A",VLOOKUP(A7,$A$7:$AD$87,19+$AR$2+2*$AR$3+4*$AR$4))</f>
        <v>N/A</v>
      </c>
      <c r="AS7" s="150" t="str">
        <f>IF(OR($AS$2=2,$AS$4&gt;0),"N/A",VLOOKUP(A7,$A$7:$AH$87,27+$AS$2+2*$AS$3))</f>
        <v>N/A</v>
      </c>
    </row>
    <row r="8" spans="1:47" s="150" customFormat="1">
      <c r="A8" s="150">
        <f>A7+1</f>
        <v>1</v>
      </c>
      <c r="C8" s="153" t="str">
        <f>APPUs!C8</f>
        <v>N/A</v>
      </c>
      <c r="D8" s="150" t="str">
        <f>APPUs!D8</f>
        <v>N/A</v>
      </c>
      <c r="E8" s="150" t="str">
        <f>APPUs!E8</f>
        <v>N/A</v>
      </c>
      <c r="F8" s="150" t="str">
        <f>APPUs!F8</f>
        <v>N/A</v>
      </c>
      <c r="G8" s="150" t="str">
        <f>APPUs!G8</f>
        <v>N/A</v>
      </c>
      <c r="H8" s="150" t="str">
        <f>APPUs!H8</f>
        <v>N/A</v>
      </c>
      <c r="I8" s="150" t="str">
        <f>APPUs!I8</f>
        <v>N/A</v>
      </c>
      <c r="J8" s="150" t="str">
        <f>APPUs!J8</f>
        <v>N/A</v>
      </c>
      <c r="K8" s="150" t="str">
        <f>APPUs!K8</f>
        <v>N/A</v>
      </c>
      <c r="L8" s="150" t="str">
        <f>APPUs!L8</f>
        <v>N/A</v>
      </c>
      <c r="M8" s="150" t="str">
        <f>APPUs!M8</f>
        <v>N/A</v>
      </c>
      <c r="N8" s="150" t="str">
        <f>APPUs!N8</f>
        <v>N/A</v>
      </c>
      <c r="O8" s="150" t="str">
        <f>APPUs!O8</f>
        <v>N/A</v>
      </c>
      <c r="P8" s="150" t="str">
        <f>APPUs!P8</f>
        <v>N/A</v>
      </c>
      <c r="Q8" s="150" t="str">
        <f>APPUs!Q8</f>
        <v>N/A</v>
      </c>
      <c r="R8" s="152" t="str">
        <f>APPUs!R8</f>
        <v>N/A</v>
      </c>
      <c r="S8" s="14" t="str">
        <f>APPUs!S8</f>
        <v>N/A</v>
      </c>
      <c r="T8" s="13" t="str">
        <f>APPUs!T8</f>
        <v>N/A</v>
      </c>
      <c r="U8" s="150" t="str">
        <f>APPUs!U8</f>
        <v>N/A</v>
      </c>
      <c r="V8" s="150" t="str">
        <f>APPUs!V8</f>
        <v>N/A</v>
      </c>
      <c r="W8" s="150" t="str">
        <f>APPUs!W8</f>
        <v>N/A</v>
      </c>
      <c r="X8" s="150" t="str">
        <f>APPUs!X8</f>
        <v>N/A</v>
      </c>
      <c r="Y8" s="150" t="str">
        <f>APPUs!Y8</f>
        <v>N/A</v>
      </c>
      <c r="Z8" s="150" t="str">
        <f>APPUs!Z8</f>
        <v>N/A</v>
      </c>
      <c r="AA8" s="150" t="str">
        <f>APPUs!AA8</f>
        <v>N/A</v>
      </c>
      <c r="AB8" s="150" t="str">
        <f>APPUs!AB8</f>
        <v>N/A</v>
      </c>
      <c r="AC8" s="150" t="str">
        <f>APPUs!AC8</f>
        <v>N/A</v>
      </c>
      <c r="AD8" s="152" t="str">
        <f>APPUs!AD8</f>
        <v>N/A</v>
      </c>
      <c r="AE8" s="14" t="str">
        <f>APPUs!AE8</f>
        <v>N/A</v>
      </c>
      <c r="AF8" s="13" t="str">
        <f>APPUs!AF8</f>
        <v>N/A</v>
      </c>
      <c r="AG8" s="13" t="str">
        <f>APPUs!AG8</f>
        <v>N/A</v>
      </c>
      <c r="AH8" s="152" t="str">
        <f>APPUs!AH8</f>
        <v>N/A</v>
      </c>
      <c r="AI8" s="14" t="str">
        <f>APPUs!AI8</f>
        <v>N/A</v>
      </c>
      <c r="AJ8" s="13" t="str">
        <f>APPUs!AJ8</f>
        <v>N/A</v>
      </c>
      <c r="AK8" s="13" t="str">
        <f>APPUs!AK8</f>
        <v>N/A</v>
      </c>
      <c r="AL8" s="150" t="str">
        <f>APPUs!AL8</f>
        <v>N/A</v>
      </c>
      <c r="AM8" s="152" t="str">
        <f>APPUs!AM8</f>
        <v>N/A</v>
      </c>
      <c r="AO8" s="21"/>
      <c r="AQ8" s="150" t="str">
        <f>IF(AND($AQ$2=2,$AQ$4=2),"N/A",VLOOKUP(A8,'MP APPUs'!$A$7:$R$87,3+IF($AQ$2=2,4,$AQ$2)+IF($AQ$2&lt;&gt;2,$AQ$3*2,$AQ$3)+IF($AQ$4=2,10,0)+IF($AQ$4=1,IF($AQ$2&lt;&gt;2,6,10),0)))</f>
        <v>N/A</v>
      </c>
      <c r="AR8" s="150" t="str">
        <f t="shared" ref="AR8:AR71" si="2">IF(OR($AR$2=2),"N/A",VLOOKUP(A8,$A$7:$AD$87,19+$AR$2+2*$AR$3+4*$AR$4))</f>
        <v>N/A</v>
      </c>
      <c r="AS8" s="150" t="str">
        <f t="shared" ref="AS8:AS71" si="3">IF(OR($AS$2=2,$AS$4&gt;0),"N/A",VLOOKUP(A8,$A$7:$AH$87,27+$AS$2+2*$AS$3))</f>
        <v>N/A</v>
      </c>
    </row>
    <row r="9" spans="1:47" s="150" customFormat="1">
      <c r="A9" s="150">
        <f t="shared" ref="A9:A72" si="4">A8+1</f>
        <v>2</v>
      </c>
      <c r="C9" s="153" t="str">
        <f>APPUs!C9</f>
        <v>N/A</v>
      </c>
      <c r="D9" s="150" t="str">
        <f>APPUs!D9</f>
        <v>N/A</v>
      </c>
      <c r="E9" s="150" t="str">
        <f>APPUs!E9</f>
        <v>N/A</v>
      </c>
      <c r="F9" s="150" t="str">
        <f>APPUs!F9</f>
        <v>N/A</v>
      </c>
      <c r="G9" s="150" t="str">
        <f>APPUs!G9</f>
        <v>N/A</v>
      </c>
      <c r="H9" s="150" t="str">
        <f>APPUs!H9</f>
        <v>N/A</v>
      </c>
      <c r="I9" s="150" t="str">
        <f>APPUs!I9</f>
        <v>N/A</v>
      </c>
      <c r="J9" s="150" t="str">
        <f>APPUs!J9</f>
        <v>N/A</v>
      </c>
      <c r="K9" s="150" t="str">
        <f>APPUs!K9</f>
        <v>N/A</v>
      </c>
      <c r="L9" s="150" t="str">
        <f>APPUs!L9</f>
        <v>N/A</v>
      </c>
      <c r="M9" s="150" t="str">
        <f>APPUs!M9</f>
        <v>N/A</v>
      </c>
      <c r="N9" s="150" t="str">
        <f>APPUs!N9</f>
        <v>N/A</v>
      </c>
      <c r="O9" s="150" t="str">
        <f>APPUs!O9</f>
        <v>N/A</v>
      </c>
      <c r="P9" s="150" t="str">
        <f>APPUs!P9</f>
        <v>N/A</v>
      </c>
      <c r="Q9" s="150" t="str">
        <f>APPUs!Q9</f>
        <v>N/A</v>
      </c>
      <c r="R9" s="152" t="str">
        <f>APPUs!R9</f>
        <v>N/A</v>
      </c>
      <c r="S9" s="14" t="str">
        <f>APPUs!S9</f>
        <v>N/A</v>
      </c>
      <c r="T9" s="13" t="str">
        <f>APPUs!T9</f>
        <v>N/A</v>
      </c>
      <c r="U9" s="150" t="str">
        <f>APPUs!U9</f>
        <v>N/A</v>
      </c>
      <c r="V9" s="150" t="str">
        <f>APPUs!V9</f>
        <v>N/A</v>
      </c>
      <c r="W9" s="150" t="str">
        <f>APPUs!W9</f>
        <v>N/A</v>
      </c>
      <c r="X9" s="150" t="str">
        <f>APPUs!X9</f>
        <v>N/A</v>
      </c>
      <c r="Y9" s="150" t="str">
        <f>APPUs!Y9</f>
        <v>N/A</v>
      </c>
      <c r="Z9" s="150" t="str">
        <f>APPUs!Z9</f>
        <v>N/A</v>
      </c>
      <c r="AA9" s="150" t="str">
        <f>APPUs!AA9</f>
        <v>N/A</v>
      </c>
      <c r="AB9" s="150" t="str">
        <f>APPUs!AB9</f>
        <v>N/A</v>
      </c>
      <c r="AC9" s="150" t="str">
        <f>APPUs!AC9</f>
        <v>N/A</v>
      </c>
      <c r="AD9" s="152" t="str">
        <f>APPUs!AD9</f>
        <v>N/A</v>
      </c>
      <c r="AE9" s="14" t="str">
        <f>APPUs!AE9</f>
        <v>N/A</v>
      </c>
      <c r="AF9" s="13" t="str">
        <f>APPUs!AF9</f>
        <v>N/A</v>
      </c>
      <c r="AG9" s="13" t="str">
        <f>APPUs!AG9</f>
        <v>N/A</v>
      </c>
      <c r="AH9" s="152" t="str">
        <f>APPUs!AH9</f>
        <v>N/A</v>
      </c>
      <c r="AI9" s="14" t="str">
        <f>APPUs!AI9</f>
        <v>N/A</v>
      </c>
      <c r="AJ9" s="13" t="str">
        <f>APPUs!AJ9</f>
        <v>N/A</v>
      </c>
      <c r="AK9" s="13" t="str">
        <f>APPUs!AK9</f>
        <v>N/A</v>
      </c>
      <c r="AL9" s="150" t="str">
        <f>APPUs!AL9</f>
        <v>N/A</v>
      </c>
      <c r="AM9" s="152" t="str">
        <f>APPUs!AM9</f>
        <v>N/A</v>
      </c>
      <c r="AO9" s="21"/>
      <c r="AQ9" s="150" t="str">
        <f>IF(AND($AQ$2=2,$AQ$4=2),"N/A",VLOOKUP(A9,'MP APPUs'!$A$7:$R$87,3+IF($AQ$2=2,4,$AQ$2)+IF($AQ$2&lt;&gt;2,$AQ$3*2,$AQ$3)+IF($AQ$4=2,10,0)+IF($AQ$4=1,IF($AQ$2&lt;&gt;2,6,10),0)))</f>
        <v>N/A</v>
      </c>
      <c r="AR9" s="150" t="str">
        <f t="shared" si="2"/>
        <v>N/A</v>
      </c>
      <c r="AS9" s="150" t="str">
        <f t="shared" si="3"/>
        <v>N/A</v>
      </c>
    </row>
    <row r="10" spans="1:47" s="150" customFormat="1">
      <c r="A10" s="150">
        <f t="shared" si="4"/>
        <v>3</v>
      </c>
      <c r="C10" s="153" t="str">
        <f>APPUs!C10</f>
        <v>N/A</v>
      </c>
      <c r="D10" s="150" t="str">
        <f>APPUs!D10</f>
        <v>N/A</v>
      </c>
      <c r="E10" s="150" t="str">
        <f>APPUs!E10</f>
        <v>N/A</v>
      </c>
      <c r="F10" s="150" t="str">
        <f>APPUs!F10</f>
        <v>N/A</v>
      </c>
      <c r="G10" s="150" t="str">
        <f>APPUs!G10</f>
        <v>N/A</v>
      </c>
      <c r="H10" s="150" t="str">
        <f>APPUs!H10</f>
        <v>N/A</v>
      </c>
      <c r="I10" s="150" t="str">
        <f>APPUs!I10</f>
        <v>N/A</v>
      </c>
      <c r="J10" s="150" t="str">
        <f>APPUs!J10</f>
        <v>N/A</v>
      </c>
      <c r="K10" s="150" t="str">
        <f>APPUs!K10</f>
        <v>N/A</v>
      </c>
      <c r="L10" s="150" t="str">
        <f>APPUs!L10</f>
        <v>N/A</v>
      </c>
      <c r="M10" s="150" t="str">
        <f>APPUs!M10</f>
        <v>N/A</v>
      </c>
      <c r="N10" s="150" t="str">
        <f>APPUs!N10</f>
        <v>N/A</v>
      </c>
      <c r="O10" s="150" t="str">
        <f>APPUs!O10</f>
        <v>N/A</v>
      </c>
      <c r="P10" s="150" t="str">
        <f>APPUs!P10</f>
        <v>N/A</v>
      </c>
      <c r="Q10" s="150" t="str">
        <f>APPUs!Q10</f>
        <v>N/A</v>
      </c>
      <c r="R10" s="152" t="str">
        <f>APPUs!R10</f>
        <v>N/A</v>
      </c>
      <c r="S10" s="14" t="str">
        <f>APPUs!S10</f>
        <v>N/A</v>
      </c>
      <c r="T10" s="13" t="str">
        <f>APPUs!T10</f>
        <v>N/A</v>
      </c>
      <c r="U10" s="150" t="str">
        <f>APPUs!U10</f>
        <v>N/A</v>
      </c>
      <c r="V10" s="150" t="str">
        <f>APPUs!V10</f>
        <v>N/A</v>
      </c>
      <c r="W10" s="150" t="str">
        <f>APPUs!W10</f>
        <v>N/A</v>
      </c>
      <c r="X10" s="150" t="str">
        <f>APPUs!X10</f>
        <v>N/A</v>
      </c>
      <c r="Y10" s="150" t="str">
        <f>APPUs!Y10</f>
        <v>N/A</v>
      </c>
      <c r="Z10" s="150" t="str">
        <f>APPUs!Z10</f>
        <v>N/A</v>
      </c>
      <c r="AA10" s="150" t="str">
        <f>APPUs!AA10</f>
        <v>N/A</v>
      </c>
      <c r="AB10" s="150" t="str">
        <f>APPUs!AB10</f>
        <v>N/A</v>
      </c>
      <c r="AC10" s="150" t="str">
        <f>APPUs!AC10</f>
        <v>N/A</v>
      </c>
      <c r="AD10" s="152" t="str">
        <f>APPUs!AD10</f>
        <v>N/A</v>
      </c>
      <c r="AE10" s="14" t="str">
        <f>APPUs!AE10</f>
        <v>N/A</v>
      </c>
      <c r="AF10" s="13" t="str">
        <f>APPUs!AF10</f>
        <v>N/A</v>
      </c>
      <c r="AG10" s="13" t="str">
        <f>APPUs!AG10</f>
        <v>N/A</v>
      </c>
      <c r="AH10" s="152" t="str">
        <f>APPUs!AH10</f>
        <v>N/A</v>
      </c>
      <c r="AI10" s="14" t="str">
        <f>APPUs!AI10</f>
        <v>N/A</v>
      </c>
      <c r="AJ10" s="13" t="str">
        <f>APPUs!AJ10</f>
        <v>N/A</v>
      </c>
      <c r="AK10" s="13" t="str">
        <f>APPUs!AK10</f>
        <v>N/A</v>
      </c>
      <c r="AL10" s="150" t="str">
        <f>APPUs!AL10</f>
        <v>N/A</v>
      </c>
      <c r="AM10" s="152" t="str">
        <f>APPUs!AM10</f>
        <v>N/A</v>
      </c>
      <c r="AO10" s="21"/>
      <c r="AQ10" s="150" t="str">
        <f>IF(AND($AQ$2=2,$AQ$4=2),"N/A",VLOOKUP(A10,'MP APPUs'!$A$7:$R$87,3+IF($AQ$2=2,4,$AQ$2)+IF($AQ$2&lt;&gt;2,$AQ$3*2,$AQ$3)+IF($AQ$4=2,10,0)+IF($AQ$4=1,IF($AQ$2&lt;&gt;2,6,10),0)))</f>
        <v>N/A</v>
      </c>
      <c r="AR10" s="150" t="str">
        <f t="shared" si="2"/>
        <v>N/A</v>
      </c>
      <c r="AS10" s="150" t="str">
        <f t="shared" si="3"/>
        <v>N/A</v>
      </c>
    </row>
    <row r="11" spans="1:47" s="150" customFormat="1">
      <c r="A11" s="150">
        <f t="shared" si="4"/>
        <v>4</v>
      </c>
      <c r="C11" s="153" t="str">
        <f>APPUs!C11</f>
        <v>N/A</v>
      </c>
      <c r="D11" s="150" t="str">
        <f>APPUs!D11</f>
        <v>N/A</v>
      </c>
      <c r="E11" s="150" t="str">
        <f>APPUs!E11</f>
        <v>N/A</v>
      </c>
      <c r="F11" s="150" t="str">
        <f>APPUs!F11</f>
        <v>N/A</v>
      </c>
      <c r="G11" s="150" t="str">
        <f>APPUs!G11</f>
        <v>N/A</v>
      </c>
      <c r="H11" s="150" t="str">
        <f>APPUs!H11</f>
        <v>N/A</v>
      </c>
      <c r="I11" s="150" t="str">
        <f>APPUs!I11</f>
        <v>N/A</v>
      </c>
      <c r="J11" s="150" t="str">
        <f>APPUs!J11</f>
        <v>N/A</v>
      </c>
      <c r="K11" s="150" t="str">
        <f>APPUs!K11</f>
        <v>N/A</v>
      </c>
      <c r="L11" s="150" t="str">
        <f>APPUs!L11</f>
        <v>N/A</v>
      </c>
      <c r="M11" s="150" t="str">
        <f>APPUs!M11</f>
        <v>N/A</v>
      </c>
      <c r="N11" s="150" t="str">
        <f>APPUs!N11</f>
        <v>N/A</v>
      </c>
      <c r="O11" s="150" t="str">
        <f>APPUs!O11</f>
        <v>N/A</v>
      </c>
      <c r="P11" s="150" t="str">
        <f>APPUs!P11</f>
        <v>N/A</v>
      </c>
      <c r="Q11" s="150" t="str">
        <f>APPUs!Q11</f>
        <v>N/A</v>
      </c>
      <c r="R11" s="152" t="str">
        <f>APPUs!R11</f>
        <v>N/A</v>
      </c>
      <c r="S11" s="14" t="str">
        <f>APPUs!S11</f>
        <v>N/A</v>
      </c>
      <c r="T11" s="13" t="str">
        <f>APPUs!T11</f>
        <v>N/A</v>
      </c>
      <c r="U11" s="150" t="str">
        <f>APPUs!U11</f>
        <v>N/A</v>
      </c>
      <c r="V11" s="150" t="str">
        <f>APPUs!V11</f>
        <v>N/A</v>
      </c>
      <c r="W11" s="150" t="str">
        <f>APPUs!W11</f>
        <v>N/A</v>
      </c>
      <c r="X11" s="150" t="str">
        <f>APPUs!X11</f>
        <v>N/A</v>
      </c>
      <c r="Y11" s="150" t="str">
        <f>APPUs!Y11</f>
        <v>N/A</v>
      </c>
      <c r="Z11" s="150" t="str">
        <f>APPUs!Z11</f>
        <v>N/A</v>
      </c>
      <c r="AA11" s="150" t="str">
        <f>APPUs!AA11</f>
        <v>N/A</v>
      </c>
      <c r="AB11" s="150" t="str">
        <f>APPUs!AB11</f>
        <v>N/A</v>
      </c>
      <c r="AC11" s="150" t="str">
        <f>APPUs!AC11</f>
        <v>N/A</v>
      </c>
      <c r="AD11" s="152" t="str">
        <f>APPUs!AD11</f>
        <v>N/A</v>
      </c>
      <c r="AE11" s="14" t="str">
        <f>APPUs!AE11</f>
        <v>N/A</v>
      </c>
      <c r="AF11" s="13" t="str">
        <f>APPUs!AF11</f>
        <v>N/A</v>
      </c>
      <c r="AG11" s="13" t="str">
        <f>APPUs!AG11</f>
        <v>N/A</v>
      </c>
      <c r="AH11" s="152" t="str">
        <f>APPUs!AH11</f>
        <v>N/A</v>
      </c>
      <c r="AI11" s="14" t="str">
        <f>APPUs!AI11</f>
        <v>N/A</v>
      </c>
      <c r="AJ11" s="13" t="str">
        <f>APPUs!AJ11</f>
        <v>N/A</v>
      </c>
      <c r="AK11" s="13" t="str">
        <f>APPUs!AK11</f>
        <v>N/A</v>
      </c>
      <c r="AL11" s="150" t="str">
        <f>APPUs!AL11</f>
        <v>N/A</v>
      </c>
      <c r="AM11" s="152" t="str">
        <f>APPUs!AM11</f>
        <v>N/A</v>
      </c>
      <c r="AO11" s="21"/>
      <c r="AQ11" s="150" t="str">
        <f>IF(AND($AQ$2=2,$AQ$4=2),"N/A",VLOOKUP(A11,'MP APPUs'!$A$7:$R$87,3+IF($AQ$2=2,4,$AQ$2)+IF($AQ$2&lt;&gt;2,$AQ$3*2,$AQ$3)+IF($AQ$4=2,10,0)+IF($AQ$4=1,IF($AQ$2&lt;&gt;2,6,10),0)))</f>
        <v>N/A</v>
      </c>
      <c r="AR11" s="150" t="str">
        <f t="shared" si="2"/>
        <v>N/A</v>
      </c>
      <c r="AS11" s="150" t="str">
        <f t="shared" si="3"/>
        <v>N/A</v>
      </c>
    </row>
    <row r="12" spans="1:47" s="150" customFormat="1">
      <c r="A12" s="150">
        <f t="shared" si="4"/>
        <v>5</v>
      </c>
      <c r="C12" s="153" t="str">
        <f>APPUs!C12</f>
        <v>N/A</v>
      </c>
      <c r="D12" s="150" t="str">
        <f>APPUs!D12</f>
        <v>N/A</v>
      </c>
      <c r="E12" s="150" t="str">
        <f>APPUs!E12</f>
        <v>N/A</v>
      </c>
      <c r="F12" s="150" t="str">
        <f>APPUs!F12</f>
        <v>N/A</v>
      </c>
      <c r="G12" s="150" t="str">
        <f>APPUs!G12</f>
        <v>N/A</v>
      </c>
      <c r="H12" s="150" t="str">
        <f>APPUs!H12</f>
        <v>N/A</v>
      </c>
      <c r="I12" s="150" t="str">
        <f>APPUs!I12</f>
        <v>N/A</v>
      </c>
      <c r="J12" s="150" t="str">
        <f>APPUs!J12</f>
        <v>N/A</v>
      </c>
      <c r="K12" s="150" t="str">
        <f>APPUs!K12</f>
        <v>N/A</v>
      </c>
      <c r="L12" s="150" t="str">
        <f>APPUs!L12</f>
        <v>N/A</v>
      </c>
      <c r="M12" s="150" t="str">
        <f>APPUs!M12</f>
        <v>N/A</v>
      </c>
      <c r="N12" s="150" t="str">
        <f>APPUs!N12</f>
        <v>N/A</v>
      </c>
      <c r="O12" s="150" t="str">
        <f>APPUs!O12</f>
        <v>N/A</v>
      </c>
      <c r="P12" s="150" t="str">
        <f>APPUs!P12</f>
        <v>N/A</v>
      </c>
      <c r="Q12" s="150" t="str">
        <f>APPUs!Q12</f>
        <v>N/A</v>
      </c>
      <c r="R12" s="152" t="str">
        <f>APPUs!R12</f>
        <v>N/A</v>
      </c>
      <c r="S12" s="14" t="str">
        <f>APPUs!S12</f>
        <v>N/A</v>
      </c>
      <c r="T12" s="13" t="str">
        <f>APPUs!T12</f>
        <v>N/A</v>
      </c>
      <c r="U12" s="150" t="str">
        <f>APPUs!U12</f>
        <v>N/A</v>
      </c>
      <c r="V12" s="150" t="str">
        <f>APPUs!V12</f>
        <v>N/A</v>
      </c>
      <c r="W12" s="150" t="str">
        <f>APPUs!W12</f>
        <v>N/A</v>
      </c>
      <c r="X12" s="150" t="str">
        <f>APPUs!X12</f>
        <v>N/A</v>
      </c>
      <c r="Y12" s="150" t="str">
        <f>APPUs!Y12</f>
        <v>N/A</v>
      </c>
      <c r="Z12" s="150" t="str">
        <f>APPUs!Z12</f>
        <v>N/A</v>
      </c>
      <c r="AA12" s="150" t="str">
        <f>APPUs!AA12</f>
        <v>N/A</v>
      </c>
      <c r="AB12" s="150" t="str">
        <f>APPUs!AB12</f>
        <v>N/A</v>
      </c>
      <c r="AC12" s="150" t="str">
        <f>APPUs!AC12</f>
        <v>N/A</v>
      </c>
      <c r="AD12" s="152" t="str">
        <f>APPUs!AD12</f>
        <v>N/A</v>
      </c>
      <c r="AE12" s="14" t="str">
        <f>APPUs!AE12</f>
        <v>N/A</v>
      </c>
      <c r="AF12" s="13" t="str">
        <f>APPUs!AF12</f>
        <v>N/A</v>
      </c>
      <c r="AG12" s="13" t="str">
        <f>APPUs!AG12</f>
        <v>N/A</v>
      </c>
      <c r="AH12" s="152" t="str">
        <f>APPUs!AH12</f>
        <v>N/A</v>
      </c>
      <c r="AI12" s="14" t="str">
        <f>APPUs!AI12</f>
        <v>N/A</v>
      </c>
      <c r="AJ12" s="13" t="str">
        <f>APPUs!AJ12</f>
        <v>N/A</v>
      </c>
      <c r="AK12" s="13" t="str">
        <f>APPUs!AK12</f>
        <v>N/A</v>
      </c>
      <c r="AL12" s="150" t="str">
        <f>APPUs!AL12</f>
        <v>N/A</v>
      </c>
      <c r="AM12" s="152" t="str">
        <f>APPUs!AM12</f>
        <v>N/A</v>
      </c>
      <c r="AO12" s="21"/>
      <c r="AQ12" s="150" t="str">
        <f>IF(AND($AQ$2=2,$AQ$4=2),"N/A",VLOOKUP(A12,'MP APPUs'!$A$7:$R$87,3+IF($AQ$2=2,4,$AQ$2)+IF($AQ$2&lt;&gt;2,$AQ$3*2,$AQ$3)+IF($AQ$4=2,10,0)+IF($AQ$4=1,IF($AQ$2&lt;&gt;2,6,10),0)))</f>
        <v>N/A</v>
      </c>
      <c r="AR12" s="150" t="str">
        <f t="shared" si="2"/>
        <v>N/A</v>
      </c>
      <c r="AS12" s="150" t="str">
        <f t="shared" si="3"/>
        <v>N/A</v>
      </c>
    </row>
    <row r="13" spans="1:47" s="150" customFormat="1">
      <c r="A13" s="150">
        <f t="shared" si="4"/>
        <v>6</v>
      </c>
      <c r="C13" s="153" t="str">
        <f>APPUs!C13</f>
        <v>N/A</v>
      </c>
      <c r="D13" s="150" t="str">
        <f>APPUs!D13</f>
        <v>N/A</v>
      </c>
      <c r="E13" s="150" t="str">
        <f>APPUs!E13</f>
        <v>N/A</v>
      </c>
      <c r="F13" s="150" t="str">
        <f>APPUs!F13</f>
        <v>N/A</v>
      </c>
      <c r="G13" s="150" t="str">
        <f>APPUs!G13</f>
        <v>N/A</v>
      </c>
      <c r="H13" s="150" t="str">
        <f>APPUs!H13</f>
        <v>N/A</v>
      </c>
      <c r="I13" s="150" t="str">
        <f>APPUs!I13</f>
        <v>N/A</v>
      </c>
      <c r="J13" s="150" t="str">
        <f>APPUs!J13</f>
        <v>N/A</v>
      </c>
      <c r="K13" s="150" t="str">
        <f>APPUs!K13</f>
        <v>N/A</v>
      </c>
      <c r="L13" s="150" t="str">
        <f>APPUs!L13</f>
        <v>N/A</v>
      </c>
      <c r="M13" s="150" t="str">
        <f>APPUs!M13</f>
        <v>N/A</v>
      </c>
      <c r="N13" s="150" t="str">
        <f>APPUs!N13</f>
        <v>N/A</v>
      </c>
      <c r="O13" s="150" t="str">
        <f>APPUs!O13</f>
        <v>N/A</v>
      </c>
      <c r="P13" s="150" t="str">
        <f>APPUs!P13</f>
        <v>N/A</v>
      </c>
      <c r="Q13" s="150" t="str">
        <f>APPUs!Q13</f>
        <v>N/A</v>
      </c>
      <c r="R13" s="152" t="str">
        <f>APPUs!R13</f>
        <v>N/A</v>
      </c>
      <c r="S13" s="14" t="str">
        <f>APPUs!S13</f>
        <v>N/A</v>
      </c>
      <c r="T13" s="13" t="str">
        <f>APPUs!T13</f>
        <v>N/A</v>
      </c>
      <c r="U13" s="150" t="str">
        <f>APPUs!U13</f>
        <v>N/A</v>
      </c>
      <c r="V13" s="150" t="str">
        <f>APPUs!V13</f>
        <v>N/A</v>
      </c>
      <c r="W13" s="150" t="str">
        <f>APPUs!W13</f>
        <v>N/A</v>
      </c>
      <c r="X13" s="150" t="str">
        <f>APPUs!X13</f>
        <v>N/A</v>
      </c>
      <c r="Y13" s="150" t="str">
        <f>APPUs!Y13</f>
        <v>N/A</v>
      </c>
      <c r="Z13" s="150" t="str">
        <f>APPUs!Z13</f>
        <v>N/A</v>
      </c>
      <c r="AA13" s="150" t="str">
        <f>APPUs!AA13</f>
        <v>N/A</v>
      </c>
      <c r="AB13" s="150" t="str">
        <f>APPUs!AB13</f>
        <v>N/A</v>
      </c>
      <c r="AC13" s="150" t="str">
        <f>APPUs!AC13</f>
        <v>N/A</v>
      </c>
      <c r="AD13" s="152" t="str">
        <f>APPUs!AD13</f>
        <v>N/A</v>
      </c>
      <c r="AE13" s="14" t="str">
        <f>APPUs!AE13</f>
        <v>N/A</v>
      </c>
      <c r="AF13" s="13" t="str">
        <f>APPUs!AF13</f>
        <v>N/A</v>
      </c>
      <c r="AG13" s="13" t="str">
        <f>APPUs!AG13</f>
        <v>N/A</v>
      </c>
      <c r="AH13" s="152" t="str">
        <f>APPUs!AH13</f>
        <v>N/A</v>
      </c>
      <c r="AI13" s="14" t="str">
        <f>APPUs!AI13</f>
        <v>N/A</v>
      </c>
      <c r="AJ13" s="13" t="str">
        <f>APPUs!AJ13</f>
        <v>N/A</v>
      </c>
      <c r="AK13" s="13" t="str">
        <f>APPUs!AK13</f>
        <v>N/A</v>
      </c>
      <c r="AL13" s="150" t="str">
        <f>APPUs!AL13</f>
        <v>N/A</v>
      </c>
      <c r="AM13" s="152" t="str">
        <f>APPUs!AM13</f>
        <v>N/A</v>
      </c>
      <c r="AO13" s="21"/>
      <c r="AQ13" s="150" t="str">
        <f>IF(AND($AQ$2=2,$AQ$4=2),"N/A",VLOOKUP(A13,'MP APPUs'!$A$7:$R$87,3+IF($AQ$2=2,4,$AQ$2)+IF($AQ$2&lt;&gt;2,$AQ$3*2,$AQ$3)+IF($AQ$4=2,10,0)+IF($AQ$4=1,IF($AQ$2&lt;&gt;2,6,10),0)))</f>
        <v>N/A</v>
      </c>
      <c r="AR13" s="150" t="str">
        <f t="shared" si="2"/>
        <v>N/A</v>
      </c>
      <c r="AS13" s="150" t="str">
        <f t="shared" si="3"/>
        <v>N/A</v>
      </c>
    </row>
    <row r="14" spans="1:47" s="150" customFormat="1">
      <c r="A14" s="150">
        <f t="shared" si="4"/>
        <v>7</v>
      </c>
      <c r="C14" s="153" t="str">
        <f>APPUs!C14</f>
        <v>N/A</v>
      </c>
      <c r="D14" s="150" t="str">
        <f>APPUs!D14</f>
        <v>N/A</v>
      </c>
      <c r="E14" s="150" t="str">
        <f>APPUs!E14</f>
        <v>N/A</v>
      </c>
      <c r="F14" s="150" t="str">
        <f>APPUs!F14</f>
        <v>N/A</v>
      </c>
      <c r="G14" s="150" t="str">
        <f>APPUs!G14</f>
        <v>N/A</v>
      </c>
      <c r="H14" s="150" t="str">
        <f>APPUs!H14</f>
        <v>N/A</v>
      </c>
      <c r="I14" s="150" t="str">
        <f>APPUs!I14</f>
        <v>N/A</v>
      </c>
      <c r="J14" s="150" t="str">
        <f>APPUs!J14</f>
        <v>N/A</v>
      </c>
      <c r="K14" s="150" t="str">
        <f>APPUs!K14</f>
        <v>N/A</v>
      </c>
      <c r="L14" s="150" t="str">
        <f>APPUs!L14</f>
        <v>N/A</v>
      </c>
      <c r="M14" s="150" t="str">
        <f>APPUs!M14</f>
        <v>N/A</v>
      </c>
      <c r="N14" s="150" t="str">
        <f>APPUs!N14</f>
        <v>N/A</v>
      </c>
      <c r="O14" s="150" t="str">
        <f>APPUs!O14</f>
        <v>N/A</v>
      </c>
      <c r="P14" s="150" t="str">
        <f>APPUs!P14</f>
        <v>N/A</v>
      </c>
      <c r="Q14" s="150" t="str">
        <f>APPUs!Q14</f>
        <v>N/A</v>
      </c>
      <c r="R14" s="152" t="str">
        <f>APPUs!R14</f>
        <v>N/A</v>
      </c>
      <c r="S14" s="14" t="str">
        <f>APPUs!S14</f>
        <v>N/A</v>
      </c>
      <c r="T14" s="13" t="str">
        <f>APPUs!T14</f>
        <v>N/A</v>
      </c>
      <c r="U14" s="150" t="str">
        <f>APPUs!U14</f>
        <v>N/A</v>
      </c>
      <c r="V14" s="150" t="str">
        <f>APPUs!V14</f>
        <v>N/A</v>
      </c>
      <c r="W14" s="150" t="str">
        <f>APPUs!W14</f>
        <v>N/A</v>
      </c>
      <c r="X14" s="150" t="str">
        <f>APPUs!X14</f>
        <v>N/A</v>
      </c>
      <c r="Y14" s="150" t="str">
        <f>APPUs!Y14</f>
        <v>N/A</v>
      </c>
      <c r="Z14" s="150" t="str">
        <f>APPUs!Z14</f>
        <v>N/A</v>
      </c>
      <c r="AA14" s="150" t="str">
        <f>APPUs!AA14</f>
        <v>N/A</v>
      </c>
      <c r="AB14" s="150" t="str">
        <f>APPUs!AB14</f>
        <v>N/A</v>
      </c>
      <c r="AC14" s="150" t="str">
        <f>APPUs!AC14</f>
        <v>N/A</v>
      </c>
      <c r="AD14" s="152" t="str">
        <f>APPUs!AD14</f>
        <v>N/A</v>
      </c>
      <c r="AE14" s="14" t="str">
        <f>APPUs!AE14</f>
        <v>N/A</v>
      </c>
      <c r="AF14" s="13" t="str">
        <f>APPUs!AF14</f>
        <v>N/A</v>
      </c>
      <c r="AG14" s="13" t="str">
        <f>APPUs!AG14</f>
        <v>N/A</v>
      </c>
      <c r="AH14" s="152" t="str">
        <f>APPUs!AH14</f>
        <v>N/A</v>
      </c>
      <c r="AI14" s="14" t="str">
        <f>APPUs!AI14</f>
        <v>N/A</v>
      </c>
      <c r="AJ14" s="13" t="str">
        <f>APPUs!AJ14</f>
        <v>N/A</v>
      </c>
      <c r="AK14" s="13" t="str">
        <f>APPUs!AK14</f>
        <v>N/A</v>
      </c>
      <c r="AL14" s="150" t="str">
        <f>APPUs!AL14</f>
        <v>N/A</v>
      </c>
      <c r="AM14" s="152" t="str">
        <f>APPUs!AM14</f>
        <v>N/A</v>
      </c>
      <c r="AO14" s="21"/>
      <c r="AQ14" s="150" t="str">
        <f>IF(AND($AQ$2=2,$AQ$4=2),"N/A",VLOOKUP(A14,'MP APPUs'!$A$7:$R$87,3+IF($AQ$2=2,4,$AQ$2)+IF($AQ$2&lt;&gt;2,$AQ$3*2,$AQ$3)+IF($AQ$4=2,10,0)+IF($AQ$4=1,IF($AQ$2&lt;&gt;2,6,10),0)))</f>
        <v>N/A</v>
      </c>
      <c r="AR14" s="150" t="str">
        <f t="shared" si="2"/>
        <v>N/A</v>
      </c>
      <c r="AS14" s="150" t="str">
        <f t="shared" si="3"/>
        <v>N/A</v>
      </c>
    </row>
    <row r="15" spans="1:47" s="150" customFormat="1">
      <c r="A15" s="150">
        <f t="shared" si="4"/>
        <v>8</v>
      </c>
      <c r="C15" s="153" t="str">
        <f>APPUs!C15</f>
        <v>N/A</v>
      </c>
      <c r="D15" s="150" t="str">
        <f>APPUs!D15</f>
        <v>N/A</v>
      </c>
      <c r="E15" s="150" t="str">
        <f>APPUs!E15</f>
        <v>N/A</v>
      </c>
      <c r="F15" s="150" t="str">
        <f>APPUs!F15</f>
        <v>N/A</v>
      </c>
      <c r="G15" s="150" t="str">
        <f>APPUs!G15</f>
        <v>N/A</v>
      </c>
      <c r="H15" s="150" t="str">
        <f>APPUs!H15</f>
        <v>N/A</v>
      </c>
      <c r="I15" s="150" t="str">
        <f>APPUs!I15</f>
        <v>N/A</v>
      </c>
      <c r="J15" s="150" t="str">
        <f>APPUs!J15</f>
        <v>N/A</v>
      </c>
      <c r="K15" s="150" t="str">
        <f>APPUs!K15</f>
        <v>N/A</v>
      </c>
      <c r="L15" s="150" t="str">
        <f>APPUs!L15</f>
        <v>N/A</v>
      </c>
      <c r="M15" s="150" t="str">
        <f>APPUs!M15</f>
        <v>N/A</v>
      </c>
      <c r="N15" s="150" t="str">
        <f>APPUs!N15</f>
        <v>N/A</v>
      </c>
      <c r="O15" s="150" t="str">
        <f>APPUs!O15</f>
        <v>N/A</v>
      </c>
      <c r="P15" s="150" t="str">
        <f>APPUs!P15</f>
        <v>N/A</v>
      </c>
      <c r="Q15" s="150" t="str">
        <f>APPUs!Q15</f>
        <v>N/A</v>
      </c>
      <c r="R15" s="152" t="str">
        <f>APPUs!R15</f>
        <v>N/A</v>
      </c>
      <c r="S15" s="14" t="str">
        <f>APPUs!S15</f>
        <v>N/A</v>
      </c>
      <c r="T15" s="13" t="str">
        <f>APPUs!T15</f>
        <v>N/A</v>
      </c>
      <c r="U15" s="150" t="str">
        <f>APPUs!U15</f>
        <v>N/A</v>
      </c>
      <c r="V15" s="150" t="str">
        <f>APPUs!V15</f>
        <v>N/A</v>
      </c>
      <c r="W15" s="150" t="str">
        <f>APPUs!W15</f>
        <v>N/A</v>
      </c>
      <c r="X15" s="150" t="str">
        <f>APPUs!X15</f>
        <v>N/A</v>
      </c>
      <c r="Y15" s="150" t="str">
        <f>APPUs!Y15</f>
        <v>N/A</v>
      </c>
      <c r="Z15" s="150" t="str">
        <f>APPUs!Z15</f>
        <v>N/A</v>
      </c>
      <c r="AA15" s="150" t="str">
        <f>APPUs!AA15</f>
        <v>N/A</v>
      </c>
      <c r="AB15" s="150" t="str">
        <f>APPUs!AB15</f>
        <v>N/A</v>
      </c>
      <c r="AC15" s="150" t="str">
        <f>APPUs!AC15</f>
        <v>N/A</v>
      </c>
      <c r="AD15" s="152" t="str">
        <f>APPUs!AD15</f>
        <v>N/A</v>
      </c>
      <c r="AE15" s="14" t="str">
        <f>APPUs!AE15</f>
        <v>N/A</v>
      </c>
      <c r="AF15" s="13" t="str">
        <f>APPUs!AF15</f>
        <v>N/A</v>
      </c>
      <c r="AG15" s="13" t="str">
        <f>APPUs!AG15</f>
        <v>N/A</v>
      </c>
      <c r="AH15" s="152" t="str">
        <f>APPUs!AH15</f>
        <v>N/A</v>
      </c>
      <c r="AI15" s="14" t="str">
        <f>APPUs!AI15</f>
        <v>N/A</v>
      </c>
      <c r="AJ15" s="13" t="str">
        <f>APPUs!AJ15</f>
        <v>N/A</v>
      </c>
      <c r="AK15" s="13" t="str">
        <f>APPUs!AK15</f>
        <v>N/A</v>
      </c>
      <c r="AL15" s="150" t="str">
        <f>APPUs!AL15</f>
        <v>N/A</v>
      </c>
      <c r="AM15" s="152" t="str">
        <f>APPUs!AM15</f>
        <v>N/A</v>
      </c>
      <c r="AO15" s="21"/>
      <c r="AQ15" s="150" t="str">
        <f>IF(AND($AQ$2=2,$AQ$4=2),"N/A",VLOOKUP(A15,'MP APPUs'!$A$7:$R$87,3+IF($AQ$2=2,4,$AQ$2)+IF($AQ$2&lt;&gt;2,$AQ$3*2,$AQ$3)+IF($AQ$4=2,10,0)+IF($AQ$4=1,IF($AQ$2&lt;&gt;2,6,10),0)))</f>
        <v>N/A</v>
      </c>
      <c r="AR15" s="150" t="str">
        <f t="shared" si="2"/>
        <v>N/A</v>
      </c>
      <c r="AS15" s="150" t="str">
        <f t="shared" si="3"/>
        <v>N/A</v>
      </c>
    </row>
    <row r="16" spans="1:47" s="150" customFormat="1">
      <c r="A16" s="150">
        <f t="shared" si="4"/>
        <v>9</v>
      </c>
      <c r="C16" s="153" t="str">
        <f>APPUs!C16</f>
        <v>N/A</v>
      </c>
      <c r="D16" s="150" t="str">
        <f>APPUs!D16</f>
        <v>N/A</v>
      </c>
      <c r="E16" s="150" t="str">
        <f>APPUs!E16</f>
        <v>N/A</v>
      </c>
      <c r="F16" s="150" t="str">
        <f>APPUs!F16</f>
        <v>N/A</v>
      </c>
      <c r="G16" s="150" t="str">
        <f>APPUs!G16</f>
        <v>N/A</v>
      </c>
      <c r="H16" s="150" t="str">
        <f>APPUs!H16</f>
        <v>N/A</v>
      </c>
      <c r="I16" s="150" t="str">
        <f>APPUs!I16</f>
        <v>N/A</v>
      </c>
      <c r="J16" s="150" t="str">
        <f>APPUs!J16</f>
        <v>N/A</v>
      </c>
      <c r="K16" s="150" t="str">
        <f>APPUs!K16</f>
        <v>N/A</v>
      </c>
      <c r="L16" s="150" t="str">
        <f>APPUs!L16</f>
        <v>N/A</v>
      </c>
      <c r="M16" s="150" t="str">
        <f>APPUs!M16</f>
        <v>N/A</v>
      </c>
      <c r="N16" s="150" t="str">
        <f>APPUs!N16</f>
        <v>N/A</v>
      </c>
      <c r="O16" s="150" t="str">
        <f>APPUs!O16</f>
        <v>N/A</v>
      </c>
      <c r="P16" s="150" t="str">
        <f>APPUs!P16</f>
        <v>N/A</v>
      </c>
      <c r="Q16" s="150" t="str">
        <f>APPUs!Q16</f>
        <v>N/A</v>
      </c>
      <c r="R16" s="152" t="str">
        <f>APPUs!R16</f>
        <v>N/A</v>
      </c>
      <c r="S16" s="14" t="str">
        <f>APPUs!S16</f>
        <v>N/A</v>
      </c>
      <c r="T16" s="13" t="str">
        <f>APPUs!T16</f>
        <v>N/A</v>
      </c>
      <c r="U16" s="150" t="str">
        <f>APPUs!U16</f>
        <v>N/A</v>
      </c>
      <c r="V16" s="150" t="str">
        <f>APPUs!V16</f>
        <v>N/A</v>
      </c>
      <c r="W16" s="150" t="str">
        <f>APPUs!W16</f>
        <v>N/A</v>
      </c>
      <c r="X16" s="150" t="str">
        <f>APPUs!X16</f>
        <v>N/A</v>
      </c>
      <c r="Y16" s="150" t="str">
        <f>APPUs!Y16</f>
        <v>N/A</v>
      </c>
      <c r="Z16" s="150" t="str">
        <f>APPUs!Z16</f>
        <v>N/A</v>
      </c>
      <c r="AA16" s="150" t="str">
        <f>APPUs!AA16</f>
        <v>N/A</v>
      </c>
      <c r="AB16" s="150" t="str">
        <f>APPUs!AB16</f>
        <v>N/A</v>
      </c>
      <c r="AC16" s="150" t="str">
        <f>APPUs!AC16</f>
        <v>N/A</v>
      </c>
      <c r="AD16" s="152" t="str">
        <f>APPUs!AD16</f>
        <v>N/A</v>
      </c>
      <c r="AE16" s="14" t="str">
        <f>APPUs!AE16</f>
        <v>N/A</v>
      </c>
      <c r="AF16" s="13" t="str">
        <f>APPUs!AF16</f>
        <v>N/A</v>
      </c>
      <c r="AG16" s="13" t="str">
        <f>APPUs!AG16</f>
        <v>N/A</v>
      </c>
      <c r="AH16" s="152" t="str">
        <f>APPUs!AH16</f>
        <v>N/A</v>
      </c>
      <c r="AI16" s="14" t="str">
        <f>APPUs!AI16</f>
        <v>N/A</v>
      </c>
      <c r="AJ16" s="13" t="str">
        <f>APPUs!AJ16</f>
        <v>N/A</v>
      </c>
      <c r="AK16" s="13" t="str">
        <f>APPUs!AK16</f>
        <v>N/A</v>
      </c>
      <c r="AL16" s="150" t="str">
        <f>APPUs!AL16</f>
        <v>N/A</v>
      </c>
      <c r="AM16" s="152" t="str">
        <f>APPUs!AM16</f>
        <v>N/A</v>
      </c>
      <c r="AO16" s="21"/>
      <c r="AQ16" s="150" t="str">
        <f>IF(AND($AQ$2=2,$AQ$4=2),"N/A",VLOOKUP(A16,'MP APPUs'!$A$7:$R$87,3+IF($AQ$2=2,4,$AQ$2)+IF($AQ$2&lt;&gt;2,$AQ$3*2,$AQ$3)+IF($AQ$4=2,10,0)+IF($AQ$4=1,IF($AQ$2&lt;&gt;2,6,10),0)))</f>
        <v>N/A</v>
      </c>
      <c r="AR16" s="150" t="str">
        <f t="shared" si="2"/>
        <v>N/A</v>
      </c>
      <c r="AS16" s="150" t="str">
        <f t="shared" si="3"/>
        <v>N/A</v>
      </c>
    </row>
    <row r="17" spans="1:45">
      <c r="A17" s="150">
        <f t="shared" si="4"/>
        <v>10</v>
      </c>
      <c r="C17" s="153" t="str">
        <f>APPUs!C17</f>
        <v>N/A</v>
      </c>
      <c r="D17" s="150" t="str">
        <f>APPUs!D17</f>
        <v>N/A</v>
      </c>
      <c r="E17" s="150" t="str">
        <f>APPUs!E17</f>
        <v>N/A</v>
      </c>
      <c r="F17" s="150" t="str">
        <f>APPUs!F17</f>
        <v>N/A</v>
      </c>
      <c r="G17" s="150" t="str">
        <f>APPUs!G17</f>
        <v>N/A</v>
      </c>
      <c r="H17" s="150" t="str">
        <f>APPUs!H17</f>
        <v>N/A</v>
      </c>
      <c r="I17" s="150" t="str">
        <f>APPUs!I17</f>
        <v>N/A</v>
      </c>
      <c r="J17" s="150" t="str">
        <f>APPUs!J17</f>
        <v>N/A</v>
      </c>
      <c r="K17" s="150" t="str">
        <f>APPUs!K17</f>
        <v>N/A</v>
      </c>
      <c r="L17" s="150" t="str">
        <f>APPUs!L17</f>
        <v>N/A</v>
      </c>
      <c r="M17" s="150" t="str">
        <f>APPUs!M17</f>
        <v>N/A</v>
      </c>
      <c r="N17" s="150" t="str">
        <f>APPUs!N17</f>
        <v>N/A</v>
      </c>
      <c r="O17" s="150" t="str">
        <f>APPUs!O17</f>
        <v>N/A</v>
      </c>
      <c r="P17" s="150" t="str">
        <f>APPUs!P17</f>
        <v>N/A</v>
      </c>
      <c r="Q17" s="150" t="str">
        <f>APPUs!Q17</f>
        <v>N/A</v>
      </c>
      <c r="R17" s="152" t="str">
        <f>APPUs!R17</f>
        <v>N/A</v>
      </c>
      <c r="S17" s="14" t="str">
        <f>APPUs!S17</f>
        <v>N/A</v>
      </c>
      <c r="T17" s="13" t="str">
        <f>APPUs!T17</f>
        <v>N/A</v>
      </c>
      <c r="U17" s="150" t="str">
        <f>APPUs!U17</f>
        <v>N/A</v>
      </c>
      <c r="V17" s="150" t="str">
        <f>APPUs!V17</f>
        <v>N/A</v>
      </c>
      <c r="W17" s="150" t="str">
        <f>APPUs!W17</f>
        <v>N/A</v>
      </c>
      <c r="X17" s="150" t="str">
        <f>APPUs!X17</f>
        <v>N/A</v>
      </c>
      <c r="Y17" s="150" t="str">
        <f>APPUs!Y17</f>
        <v>N/A</v>
      </c>
      <c r="Z17" s="150" t="str">
        <f>APPUs!Z17</f>
        <v>N/A</v>
      </c>
      <c r="AA17" s="150" t="str">
        <f>APPUs!AA17</f>
        <v>N/A</v>
      </c>
      <c r="AB17" s="150" t="str">
        <f>APPUs!AB17</f>
        <v>N/A</v>
      </c>
      <c r="AC17" s="150" t="str">
        <f>APPUs!AC17</f>
        <v>N/A</v>
      </c>
      <c r="AD17" s="152" t="str">
        <f>APPUs!AD17</f>
        <v>N/A</v>
      </c>
      <c r="AE17" s="14" t="str">
        <f>APPUs!AE17</f>
        <v>N/A</v>
      </c>
      <c r="AF17" s="13" t="str">
        <f>APPUs!AF17</f>
        <v>N/A</v>
      </c>
      <c r="AG17" s="13" t="str">
        <f>APPUs!AG17</f>
        <v>N/A</v>
      </c>
      <c r="AH17" s="152" t="str">
        <f>APPUs!AH17</f>
        <v>N/A</v>
      </c>
      <c r="AI17" s="14" t="str">
        <f>APPUs!AI17</f>
        <v>N/A</v>
      </c>
      <c r="AJ17" s="13" t="str">
        <f>APPUs!AJ17</f>
        <v>N/A</v>
      </c>
      <c r="AK17" s="13" t="str">
        <f>APPUs!AK17</f>
        <v>N/A</v>
      </c>
      <c r="AL17" s="150" t="str">
        <f>APPUs!AL17</f>
        <v>N/A</v>
      </c>
      <c r="AM17" s="152" t="str">
        <f>APPUs!AM17</f>
        <v>N/A</v>
      </c>
      <c r="AN17" s="150"/>
      <c r="AO17" s="21"/>
      <c r="AQ17" s="150" t="str">
        <f>IF(AND($AQ$2=2,$AQ$4=2),"N/A",VLOOKUP(A17,'MP APPUs'!$A$7:$R$87,3+IF($AQ$2=2,4,$AQ$2)+IF($AQ$2&lt;&gt;2,$AQ$3*2,$AQ$3)+IF($AQ$4=2,10,0)+IF($AQ$4=1,IF($AQ$2&lt;&gt;2,6,10),0)))</f>
        <v>N/A</v>
      </c>
      <c r="AR17" s="150" t="str">
        <f t="shared" si="2"/>
        <v>N/A</v>
      </c>
      <c r="AS17" s="150" t="str">
        <f t="shared" si="3"/>
        <v>N/A</v>
      </c>
    </row>
    <row r="18" spans="1:45">
      <c r="A18" s="150">
        <f t="shared" si="4"/>
        <v>11</v>
      </c>
      <c r="C18" s="153" t="str">
        <f>APPUs!C18</f>
        <v>N/A</v>
      </c>
      <c r="D18" s="150" t="str">
        <f>APPUs!D18</f>
        <v>N/A</v>
      </c>
      <c r="E18" s="150" t="str">
        <f>APPUs!E18</f>
        <v>N/A</v>
      </c>
      <c r="F18" s="150" t="str">
        <f>APPUs!F18</f>
        <v>N/A</v>
      </c>
      <c r="G18" s="150" t="str">
        <f>APPUs!G18</f>
        <v>N/A</v>
      </c>
      <c r="H18" s="150" t="str">
        <f>APPUs!H18</f>
        <v>N/A</v>
      </c>
      <c r="I18" s="150" t="str">
        <f>APPUs!I18</f>
        <v>N/A</v>
      </c>
      <c r="J18" s="150" t="str">
        <f>APPUs!J18</f>
        <v>N/A</v>
      </c>
      <c r="K18" s="150" t="str">
        <f>APPUs!K18</f>
        <v>N/A</v>
      </c>
      <c r="L18" s="150" t="str">
        <f>APPUs!L18</f>
        <v>N/A</v>
      </c>
      <c r="M18" s="150" t="str">
        <f>APPUs!M18</f>
        <v>N/A</v>
      </c>
      <c r="N18" s="150" t="str">
        <f>APPUs!N18</f>
        <v>N/A</v>
      </c>
      <c r="O18" s="150" t="str">
        <f>APPUs!O18</f>
        <v>N/A</v>
      </c>
      <c r="P18" s="150" t="str">
        <f>APPUs!P18</f>
        <v>N/A</v>
      </c>
      <c r="Q18" s="150" t="str">
        <f>APPUs!Q18</f>
        <v>N/A</v>
      </c>
      <c r="R18" s="152" t="str">
        <f>APPUs!R18</f>
        <v>N/A</v>
      </c>
      <c r="S18" s="14" t="str">
        <f>APPUs!S18</f>
        <v>N/A</v>
      </c>
      <c r="T18" s="13" t="str">
        <f>APPUs!T18</f>
        <v>N/A</v>
      </c>
      <c r="U18" s="150" t="str">
        <f>APPUs!U18</f>
        <v>N/A</v>
      </c>
      <c r="V18" s="150" t="str">
        <f>APPUs!V18</f>
        <v>N/A</v>
      </c>
      <c r="W18" s="150" t="str">
        <f>APPUs!W18</f>
        <v>N/A</v>
      </c>
      <c r="X18" s="150" t="str">
        <f>APPUs!X18</f>
        <v>N/A</v>
      </c>
      <c r="Y18" s="150" t="str">
        <f>APPUs!Y18</f>
        <v>N/A</v>
      </c>
      <c r="Z18" s="150" t="str">
        <f>APPUs!Z18</f>
        <v>N/A</v>
      </c>
      <c r="AA18" s="150" t="str">
        <f>APPUs!AA18</f>
        <v>N/A</v>
      </c>
      <c r="AB18" s="150" t="str">
        <f>APPUs!AB18</f>
        <v>N/A</v>
      </c>
      <c r="AC18" s="150" t="str">
        <f>APPUs!AC18</f>
        <v>N/A</v>
      </c>
      <c r="AD18" s="152" t="str">
        <f>APPUs!AD18</f>
        <v>N/A</v>
      </c>
      <c r="AE18" s="14" t="str">
        <f>APPUs!AE18</f>
        <v>N/A</v>
      </c>
      <c r="AF18" s="13" t="str">
        <f>APPUs!AF18</f>
        <v>N/A</v>
      </c>
      <c r="AG18" s="13" t="str">
        <f>APPUs!AG18</f>
        <v>N/A</v>
      </c>
      <c r="AH18" s="152" t="str">
        <f>APPUs!AH18</f>
        <v>N/A</v>
      </c>
      <c r="AI18" s="14" t="str">
        <f>APPUs!AI18</f>
        <v>N/A</v>
      </c>
      <c r="AJ18" s="13" t="str">
        <f>APPUs!AJ18</f>
        <v>N/A</v>
      </c>
      <c r="AK18" s="13" t="str">
        <f>APPUs!AK18</f>
        <v>N/A</v>
      </c>
      <c r="AL18" s="150" t="str">
        <f>APPUs!AL18</f>
        <v>N/A</v>
      </c>
      <c r="AM18" s="152" t="str">
        <f>APPUs!AM18</f>
        <v>N/A</v>
      </c>
      <c r="AN18" s="150"/>
      <c r="AO18" s="21"/>
      <c r="AQ18" s="150" t="str">
        <f>IF(AND($AQ$2=2,$AQ$4=2),"N/A",VLOOKUP(A18,'MP APPUs'!$A$7:$R$87,3+IF($AQ$2=2,4,$AQ$2)+IF($AQ$2&lt;&gt;2,$AQ$3*2,$AQ$3)+IF($AQ$4=2,10,0)+IF($AQ$4=1,IF($AQ$2&lt;&gt;2,6,10),0)))</f>
        <v>N/A</v>
      </c>
      <c r="AR18" s="150" t="str">
        <f t="shared" si="2"/>
        <v>N/A</v>
      </c>
      <c r="AS18" s="150" t="str">
        <f t="shared" si="3"/>
        <v>N/A</v>
      </c>
    </row>
    <row r="19" spans="1:45">
      <c r="A19" s="150">
        <f t="shared" si="4"/>
        <v>12</v>
      </c>
      <c r="C19" s="153" t="str">
        <f>APPUs!C19</f>
        <v>N/A</v>
      </c>
      <c r="D19" s="150" t="str">
        <f>APPUs!D19</f>
        <v>N/A</v>
      </c>
      <c r="E19" s="150" t="str">
        <f>APPUs!E19</f>
        <v>N/A</v>
      </c>
      <c r="F19" s="150" t="str">
        <f>APPUs!F19</f>
        <v>N/A</v>
      </c>
      <c r="G19" s="150" t="str">
        <f>APPUs!G19</f>
        <v>N/A</v>
      </c>
      <c r="H19" s="150" t="str">
        <f>APPUs!H19</f>
        <v>N/A</v>
      </c>
      <c r="I19" s="150" t="str">
        <f>APPUs!I19</f>
        <v>N/A</v>
      </c>
      <c r="J19" s="150" t="str">
        <f>APPUs!J19</f>
        <v>N/A</v>
      </c>
      <c r="K19" s="150" t="str">
        <f>APPUs!K19</f>
        <v>N/A</v>
      </c>
      <c r="L19" s="150" t="str">
        <f>APPUs!L19</f>
        <v>N/A</v>
      </c>
      <c r="M19" s="150" t="str">
        <f>APPUs!M19</f>
        <v>N/A</v>
      </c>
      <c r="N19" s="150" t="str">
        <f>APPUs!N19</f>
        <v>N/A</v>
      </c>
      <c r="O19" s="150" t="str">
        <f>APPUs!O19</f>
        <v>N/A</v>
      </c>
      <c r="P19" s="150" t="str">
        <f>APPUs!P19</f>
        <v>N/A</v>
      </c>
      <c r="Q19" s="150" t="str">
        <f>APPUs!Q19</f>
        <v>N/A</v>
      </c>
      <c r="R19" s="152" t="str">
        <f>APPUs!R19</f>
        <v>N/A</v>
      </c>
      <c r="S19" s="14" t="str">
        <f>APPUs!S19</f>
        <v>N/A</v>
      </c>
      <c r="T19" s="13" t="str">
        <f>APPUs!T19</f>
        <v>N/A</v>
      </c>
      <c r="U19" s="150" t="str">
        <f>APPUs!U19</f>
        <v>N/A</v>
      </c>
      <c r="V19" s="150" t="str">
        <f>APPUs!V19</f>
        <v>N/A</v>
      </c>
      <c r="W19" s="150" t="str">
        <f>APPUs!W19</f>
        <v>N/A</v>
      </c>
      <c r="X19" s="150" t="str">
        <f>APPUs!X19</f>
        <v>N/A</v>
      </c>
      <c r="Y19" s="150" t="str">
        <f>APPUs!Y19</f>
        <v>N/A</v>
      </c>
      <c r="Z19" s="150" t="str">
        <f>APPUs!Z19</f>
        <v>N/A</v>
      </c>
      <c r="AA19" s="150" t="str">
        <f>APPUs!AA19</f>
        <v>N/A</v>
      </c>
      <c r="AB19" s="150" t="str">
        <f>APPUs!AB19</f>
        <v>N/A</v>
      </c>
      <c r="AC19" s="150" t="str">
        <f>APPUs!AC19</f>
        <v>N/A</v>
      </c>
      <c r="AD19" s="152" t="str">
        <f>APPUs!AD19</f>
        <v>N/A</v>
      </c>
      <c r="AE19" s="14" t="str">
        <f>APPUs!AE19</f>
        <v>N/A</v>
      </c>
      <c r="AF19" s="13" t="str">
        <f>APPUs!AF19</f>
        <v>N/A</v>
      </c>
      <c r="AG19" s="13" t="str">
        <f>APPUs!AG19</f>
        <v>N/A</v>
      </c>
      <c r="AH19" s="152" t="str">
        <f>APPUs!AH19</f>
        <v>N/A</v>
      </c>
      <c r="AI19" s="14" t="str">
        <f>APPUs!AI19</f>
        <v>N/A</v>
      </c>
      <c r="AJ19" s="13" t="str">
        <f>APPUs!AJ19</f>
        <v>N/A</v>
      </c>
      <c r="AK19" s="13" t="str">
        <f>APPUs!AK19</f>
        <v>N/A</v>
      </c>
      <c r="AL19" s="150" t="str">
        <f>APPUs!AL19</f>
        <v>N/A</v>
      </c>
      <c r="AM19" s="152" t="str">
        <f>APPUs!AM19</f>
        <v>N/A</v>
      </c>
      <c r="AN19" s="150"/>
      <c r="AO19" s="21"/>
      <c r="AQ19" s="150" t="str">
        <f>IF(AND($AQ$2=2,$AQ$4=2),"N/A",VLOOKUP(A19,'MP APPUs'!$A$7:$R$87,3+IF($AQ$2=2,4,$AQ$2)+IF($AQ$2&lt;&gt;2,$AQ$3*2,$AQ$3)+IF($AQ$4=2,10,0)+IF($AQ$4=1,IF($AQ$2&lt;&gt;2,6,10),0)))</f>
        <v>N/A</v>
      </c>
      <c r="AR19" s="150" t="str">
        <f t="shared" si="2"/>
        <v>N/A</v>
      </c>
      <c r="AS19" s="150" t="str">
        <f t="shared" si="3"/>
        <v>N/A</v>
      </c>
    </row>
    <row r="20" spans="1:45">
      <c r="A20" s="150">
        <f t="shared" si="4"/>
        <v>13</v>
      </c>
      <c r="C20" s="153" t="str">
        <f>APPUs!C20</f>
        <v>N/A</v>
      </c>
      <c r="D20" s="150" t="str">
        <f>APPUs!D20</f>
        <v>N/A</v>
      </c>
      <c r="E20" s="150" t="str">
        <f>APPUs!E20</f>
        <v>N/A</v>
      </c>
      <c r="F20" s="150" t="str">
        <f>APPUs!F20</f>
        <v>N/A</v>
      </c>
      <c r="G20" s="150" t="str">
        <f>APPUs!G20</f>
        <v>N/A</v>
      </c>
      <c r="H20" s="150" t="str">
        <f>APPUs!H20</f>
        <v>N/A</v>
      </c>
      <c r="I20" s="150" t="str">
        <f>APPUs!I20</f>
        <v>N/A</v>
      </c>
      <c r="J20" s="150" t="str">
        <f>APPUs!J20</f>
        <v>N/A</v>
      </c>
      <c r="K20" s="150" t="str">
        <f>APPUs!K20</f>
        <v>N/A</v>
      </c>
      <c r="L20" s="150" t="str">
        <f>APPUs!L20</f>
        <v>N/A</v>
      </c>
      <c r="M20" s="150" t="str">
        <f>APPUs!M20</f>
        <v>N/A</v>
      </c>
      <c r="N20" s="150" t="str">
        <f>APPUs!N20</f>
        <v>N/A</v>
      </c>
      <c r="O20" s="150" t="str">
        <f>APPUs!O20</f>
        <v>N/A</v>
      </c>
      <c r="P20" s="150" t="str">
        <f>APPUs!P20</f>
        <v>N/A</v>
      </c>
      <c r="Q20" s="150" t="str">
        <f>APPUs!Q20</f>
        <v>N/A</v>
      </c>
      <c r="R20" s="152" t="str">
        <f>APPUs!R20</f>
        <v>N/A</v>
      </c>
      <c r="S20" s="14" t="str">
        <f>APPUs!S20</f>
        <v>N/A</v>
      </c>
      <c r="T20" s="13" t="str">
        <f>APPUs!T20</f>
        <v>N/A</v>
      </c>
      <c r="U20" s="150" t="str">
        <f>APPUs!U20</f>
        <v>N/A</v>
      </c>
      <c r="V20" s="150" t="str">
        <f>APPUs!V20</f>
        <v>N/A</v>
      </c>
      <c r="W20" s="150" t="str">
        <f>APPUs!W20</f>
        <v>N/A</v>
      </c>
      <c r="X20" s="150" t="str">
        <f>APPUs!X20</f>
        <v>N/A</v>
      </c>
      <c r="Y20" s="150" t="str">
        <f>APPUs!Y20</f>
        <v>N/A</v>
      </c>
      <c r="Z20" s="150" t="str">
        <f>APPUs!Z20</f>
        <v>N/A</v>
      </c>
      <c r="AA20" s="150" t="str">
        <f>APPUs!AA20</f>
        <v>N/A</v>
      </c>
      <c r="AB20" s="150" t="str">
        <f>APPUs!AB20</f>
        <v>N/A</v>
      </c>
      <c r="AC20" s="150" t="str">
        <f>APPUs!AC20</f>
        <v>N/A</v>
      </c>
      <c r="AD20" s="152" t="str">
        <f>APPUs!AD20</f>
        <v>N/A</v>
      </c>
      <c r="AE20" s="14" t="str">
        <f>APPUs!AE20</f>
        <v>N/A</v>
      </c>
      <c r="AF20" s="13" t="str">
        <f>APPUs!AF20</f>
        <v>N/A</v>
      </c>
      <c r="AG20" s="13" t="str">
        <f>APPUs!AG20</f>
        <v>N/A</v>
      </c>
      <c r="AH20" s="152" t="str">
        <f>APPUs!AH20</f>
        <v>N/A</v>
      </c>
      <c r="AI20" s="14" t="str">
        <f>APPUs!AI20</f>
        <v>N/A</v>
      </c>
      <c r="AJ20" s="13" t="str">
        <f>APPUs!AJ20</f>
        <v>N/A</v>
      </c>
      <c r="AK20" s="13" t="str">
        <f>APPUs!AK20</f>
        <v>N/A</v>
      </c>
      <c r="AL20" s="150" t="str">
        <f>APPUs!AL20</f>
        <v>N/A</v>
      </c>
      <c r="AM20" s="152" t="str">
        <f>APPUs!AM20</f>
        <v>N/A</v>
      </c>
      <c r="AN20" s="150"/>
      <c r="AO20" s="21"/>
      <c r="AQ20" s="150" t="str">
        <f>IF(AND($AQ$2=2,$AQ$4=2),"N/A",VLOOKUP(A20,'MP APPUs'!$A$7:$R$87,3+IF($AQ$2=2,4,$AQ$2)+IF($AQ$2&lt;&gt;2,$AQ$3*2,$AQ$3)+IF($AQ$4=2,10,0)+IF($AQ$4=1,IF($AQ$2&lt;&gt;2,6,10),0)))</f>
        <v>N/A</v>
      </c>
      <c r="AR20" s="150" t="str">
        <f t="shared" si="2"/>
        <v>N/A</v>
      </c>
      <c r="AS20" s="150" t="str">
        <f t="shared" si="3"/>
        <v>N/A</v>
      </c>
    </row>
    <row r="21" spans="1:45">
      <c r="A21" s="150">
        <f t="shared" si="4"/>
        <v>14</v>
      </c>
      <c r="C21" s="153" t="str">
        <f>APPUs!C21</f>
        <v>N/A</v>
      </c>
      <c r="D21" s="150" t="str">
        <f>APPUs!D21</f>
        <v>N/A</v>
      </c>
      <c r="E21" s="150" t="str">
        <f>APPUs!E21</f>
        <v>N/A</v>
      </c>
      <c r="F21" s="150" t="str">
        <f>APPUs!F21</f>
        <v>N/A</v>
      </c>
      <c r="G21" s="150" t="str">
        <f>APPUs!G21</f>
        <v>N/A</v>
      </c>
      <c r="H21" s="150" t="str">
        <f>APPUs!H21</f>
        <v>N/A</v>
      </c>
      <c r="I21" s="150" t="str">
        <f>APPUs!I21</f>
        <v>N/A</v>
      </c>
      <c r="J21" s="150" t="str">
        <f>APPUs!J21</f>
        <v>N/A</v>
      </c>
      <c r="K21" s="150" t="str">
        <f>APPUs!K21</f>
        <v>N/A</v>
      </c>
      <c r="L21" s="150" t="str">
        <f>APPUs!L21</f>
        <v>N/A</v>
      </c>
      <c r="M21" s="150" t="str">
        <f>APPUs!M21</f>
        <v>N/A</v>
      </c>
      <c r="N21" s="150" t="str">
        <f>APPUs!N21</f>
        <v>N/A</v>
      </c>
      <c r="O21" s="150" t="str">
        <f>APPUs!O21</f>
        <v>N/A</v>
      </c>
      <c r="P21" s="150" t="str">
        <f>APPUs!P21</f>
        <v>N/A</v>
      </c>
      <c r="Q21" s="150" t="str">
        <f>APPUs!Q21</f>
        <v>N/A</v>
      </c>
      <c r="R21" s="152" t="str">
        <f>APPUs!R21</f>
        <v>N/A</v>
      </c>
      <c r="S21" s="14" t="str">
        <f>APPUs!S21</f>
        <v>N/A</v>
      </c>
      <c r="T21" s="13" t="str">
        <f>APPUs!T21</f>
        <v>N/A</v>
      </c>
      <c r="U21" s="150" t="str">
        <f>APPUs!U21</f>
        <v>N/A</v>
      </c>
      <c r="V21" s="150" t="str">
        <f>APPUs!V21</f>
        <v>N/A</v>
      </c>
      <c r="W21" s="150" t="str">
        <f>APPUs!W21</f>
        <v>N/A</v>
      </c>
      <c r="X21" s="150" t="str">
        <f>APPUs!X21</f>
        <v>N/A</v>
      </c>
      <c r="Y21" s="150" t="str">
        <f>APPUs!Y21</f>
        <v>N/A</v>
      </c>
      <c r="Z21" s="150" t="str">
        <f>APPUs!Z21</f>
        <v>N/A</v>
      </c>
      <c r="AA21" s="150" t="str">
        <f>APPUs!AA21</f>
        <v>N/A</v>
      </c>
      <c r="AB21" s="150" t="str">
        <f>APPUs!AB21</f>
        <v>N/A</v>
      </c>
      <c r="AC21" s="150" t="str">
        <f>APPUs!AC21</f>
        <v>N/A</v>
      </c>
      <c r="AD21" s="152" t="str">
        <f>APPUs!AD21</f>
        <v>N/A</v>
      </c>
      <c r="AE21" s="14" t="str">
        <f>APPUs!AE21</f>
        <v>N/A</v>
      </c>
      <c r="AF21" s="13" t="str">
        <f>APPUs!AF21</f>
        <v>N/A</v>
      </c>
      <c r="AG21" s="13" t="str">
        <f>APPUs!AG21</f>
        <v>N/A</v>
      </c>
      <c r="AH21" s="152" t="str">
        <f>APPUs!AH21</f>
        <v>N/A</v>
      </c>
      <c r="AI21" s="14" t="str">
        <f>APPUs!AI21</f>
        <v>N/A</v>
      </c>
      <c r="AJ21" s="13" t="str">
        <f>APPUs!AJ21</f>
        <v>N/A</v>
      </c>
      <c r="AK21" s="13" t="str">
        <f>APPUs!AK21</f>
        <v>N/A</v>
      </c>
      <c r="AL21" s="150" t="str">
        <f>APPUs!AL21</f>
        <v>N/A</v>
      </c>
      <c r="AM21" s="152" t="str">
        <f>APPUs!AM21</f>
        <v>N/A</v>
      </c>
      <c r="AN21" s="150"/>
      <c r="AO21" s="21"/>
      <c r="AQ21" s="150" t="str">
        <f>IF(AND($AQ$2=2,$AQ$4=2),"N/A",VLOOKUP(A21,'MP APPUs'!$A$7:$R$87,3+IF($AQ$2=2,4,$AQ$2)+IF($AQ$2&lt;&gt;2,$AQ$3*2,$AQ$3)+IF($AQ$4=2,10,0)+IF($AQ$4=1,IF($AQ$2&lt;&gt;2,6,10),0)))</f>
        <v>N/A</v>
      </c>
      <c r="AR21" s="150" t="str">
        <f t="shared" si="2"/>
        <v>N/A</v>
      </c>
      <c r="AS21" s="150" t="str">
        <f t="shared" si="3"/>
        <v>N/A</v>
      </c>
    </row>
    <row r="22" spans="1:45">
      <c r="A22" s="150">
        <f t="shared" si="4"/>
        <v>15</v>
      </c>
      <c r="C22" s="153" t="str">
        <f>APPUs!C22</f>
        <v>N/A</v>
      </c>
      <c r="D22" s="150" t="str">
        <f>APPUs!D22</f>
        <v>N/A</v>
      </c>
      <c r="E22" s="150" t="str">
        <f>APPUs!E22</f>
        <v>N/A</v>
      </c>
      <c r="F22" s="150" t="str">
        <f>APPUs!F22</f>
        <v>N/A</v>
      </c>
      <c r="G22" s="150" t="str">
        <f>APPUs!G22</f>
        <v>N/A</v>
      </c>
      <c r="H22" s="150" t="str">
        <f>APPUs!H22</f>
        <v>N/A</v>
      </c>
      <c r="I22" s="150" t="str">
        <f>APPUs!I22</f>
        <v>N/A</v>
      </c>
      <c r="J22" s="150" t="str">
        <f>APPUs!J22</f>
        <v>N/A</v>
      </c>
      <c r="K22" s="150" t="str">
        <f>APPUs!K22</f>
        <v>N/A</v>
      </c>
      <c r="L22" s="150" t="str">
        <f>APPUs!L22</f>
        <v>N/A</v>
      </c>
      <c r="M22" s="150" t="str">
        <f>APPUs!M22</f>
        <v>N/A</v>
      </c>
      <c r="N22" s="150" t="str">
        <f>APPUs!N22</f>
        <v>N/A</v>
      </c>
      <c r="O22" s="150" t="str">
        <f>APPUs!O22</f>
        <v>N/A</v>
      </c>
      <c r="P22" s="150" t="str">
        <f>APPUs!P22</f>
        <v>N/A</v>
      </c>
      <c r="Q22" s="150" t="str">
        <f>APPUs!Q22</f>
        <v>N/A</v>
      </c>
      <c r="R22" s="152" t="str">
        <f>APPUs!R22</f>
        <v>N/A</v>
      </c>
      <c r="S22" s="14" t="str">
        <f>APPUs!S22</f>
        <v>N/A</v>
      </c>
      <c r="T22" s="13" t="str">
        <f>APPUs!T22</f>
        <v>N/A</v>
      </c>
      <c r="U22" s="150" t="str">
        <f>APPUs!U22</f>
        <v>N/A</v>
      </c>
      <c r="V22" s="150" t="str">
        <f>APPUs!V22</f>
        <v>N/A</v>
      </c>
      <c r="W22" s="150" t="str">
        <f>APPUs!W22</f>
        <v>N/A</v>
      </c>
      <c r="X22" s="150" t="str">
        <f>APPUs!X22</f>
        <v>N/A</v>
      </c>
      <c r="Y22" s="150" t="str">
        <f>APPUs!Y22</f>
        <v>N/A</v>
      </c>
      <c r="Z22" s="150" t="str">
        <f>APPUs!Z22</f>
        <v>N/A</v>
      </c>
      <c r="AA22" s="150" t="str">
        <f>APPUs!AA22</f>
        <v>N/A</v>
      </c>
      <c r="AB22" s="150" t="str">
        <f>APPUs!AB22</f>
        <v>N/A</v>
      </c>
      <c r="AC22" s="150" t="str">
        <f>APPUs!AC22</f>
        <v>N/A</v>
      </c>
      <c r="AD22" s="152" t="str">
        <f>APPUs!AD22</f>
        <v>N/A</v>
      </c>
      <c r="AE22" s="14" t="str">
        <f>APPUs!AE22</f>
        <v>N/A</v>
      </c>
      <c r="AF22" s="13" t="str">
        <f>APPUs!AF22</f>
        <v>N/A</v>
      </c>
      <c r="AG22" s="13" t="str">
        <f>APPUs!AG22</f>
        <v>N/A</v>
      </c>
      <c r="AH22" s="152" t="str">
        <f>APPUs!AH22</f>
        <v>N/A</v>
      </c>
      <c r="AI22" s="14" t="str">
        <f>APPUs!AI22</f>
        <v>N/A</v>
      </c>
      <c r="AJ22" s="13" t="str">
        <f>APPUs!AJ22</f>
        <v>N/A</v>
      </c>
      <c r="AK22" s="13" t="str">
        <f>APPUs!AK22</f>
        <v>N/A</v>
      </c>
      <c r="AL22" s="150" t="str">
        <f>APPUs!AL22</f>
        <v>N/A</v>
      </c>
      <c r="AM22" s="152" t="str">
        <f>APPUs!AM22</f>
        <v>N/A</v>
      </c>
      <c r="AN22" s="150"/>
      <c r="AO22" s="21"/>
      <c r="AQ22" s="150" t="str">
        <f>IF(AND($AQ$2=2,$AQ$4=2),"N/A",VLOOKUP(A22,'MP APPUs'!$A$7:$R$87,3+IF($AQ$2=2,4,$AQ$2)+IF($AQ$2&lt;&gt;2,$AQ$3*2,$AQ$3)+IF($AQ$4=2,10,0)+IF($AQ$4=1,IF($AQ$2&lt;&gt;2,6,10),0)))</f>
        <v>N/A</v>
      </c>
      <c r="AR22" s="150" t="str">
        <f t="shared" si="2"/>
        <v>N/A</v>
      </c>
      <c r="AS22" s="150" t="str">
        <f t="shared" si="3"/>
        <v>N/A</v>
      </c>
    </row>
    <row r="23" spans="1:45">
      <c r="A23" s="150">
        <f t="shared" si="4"/>
        <v>16</v>
      </c>
      <c r="C23" s="153" t="str">
        <f>APPUs!C23</f>
        <v>N/A</v>
      </c>
      <c r="D23" s="150" t="str">
        <f>APPUs!D23</f>
        <v>N/A</v>
      </c>
      <c r="E23" s="150" t="str">
        <f>APPUs!E23</f>
        <v>N/A</v>
      </c>
      <c r="F23" s="150" t="str">
        <f>APPUs!F23</f>
        <v>N/A</v>
      </c>
      <c r="G23" s="150" t="str">
        <f>APPUs!G23</f>
        <v>N/A</v>
      </c>
      <c r="H23" s="150" t="str">
        <f>APPUs!H23</f>
        <v>N/A</v>
      </c>
      <c r="I23" s="150" t="str">
        <f>APPUs!I23</f>
        <v>N/A</v>
      </c>
      <c r="J23" s="150" t="str">
        <f>APPUs!J23</f>
        <v>N/A</v>
      </c>
      <c r="K23" s="150" t="str">
        <f>APPUs!K23</f>
        <v>N/A</v>
      </c>
      <c r="L23" s="150" t="str">
        <f>APPUs!L23</f>
        <v>N/A</v>
      </c>
      <c r="M23" s="150" t="str">
        <f>APPUs!M23</f>
        <v>N/A</v>
      </c>
      <c r="N23" s="150" t="str">
        <f>APPUs!N23</f>
        <v>N/A</v>
      </c>
      <c r="O23" s="150" t="str">
        <f>APPUs!O23</f>
        <v>N/A</v>
      </c>
      <c r="P23" s="150" t="str">
        <f>APPUs!P23</f>
        <v>N/A</v>
      </c>
      <c r="Q23" s="150" t="str">
        <f>APPUs!Q23</f>
        <v>N/A</v>
      </c>
      <c r="R23" s="152" t="str">
        <f>APPUs!R23</f>
        <v>N/A</v>
      </c>
      <c r="S23" s="14" t="str">
        <f>APPUs!S23</f>
        <v>N/A</v>
      </c>
      <c r="T23" s="13" t="str">
        <f>APPUs!T23</f>
        <v>N/A</v>
      </c>
      <c r="U23" s="150" t="str">
        <f>APPUs!U23</f>
        <v>N/A</v>
      </c>
      <c r="V23" s="150" t="str">
        <f>APPUs!V23</f>
        <v>N/A</v>
      </c>
      <c r="W23" s="150" t="str">
        <f>APPUs!W23</f>
        <v>N/A</v>
      </c>
      <c r="X23" s="150" t="str">
        <f>APPUs!X23</f>
        <v>N/A</v>
      </c>
      <c r="Y23" s="150" t="str">
        <f>APPUs!Y23</f>
        <v>N/A</v>
      </c>
      <c r="Z23" s="150" t="str">
        <f>APPUs!Z23</f>
        <v>N/A</v>
      </c>
      <c r="AA23" s="150" t="str">
        <f>APPUs!AA23</f>
        <v>N/A</v>
      </c>
      <c r="AB23" s="150" t="str">
        <f>APPUs!AB23</f>
        <v>N/A</v>
      </c>
      <c r="AC23" s="150" t="str">
        <f>APPUs!AC23</f>
        <v>N/A</v>
      </c>
      <c r="AD23" s="152" t="str">
        <f>APPUs!AD23</f>
        <v>N/A</v>
      </c>
      <c r="AE23" s="14" t="str">
        <f>APPUs!AE23</f>
        <v>N/A</v>
      </c>
      <c r="AF23" s="13" t="str">
        <f>APPUs!AF23</f>
        <v>N/A</v>
      </c>
      <c r="AG23" s="13" t="str">
        <f>APPUs!AG23</f>
        <v>N/A</v>
      </c>
      <c r="AH23" s="152" t="str">
        <f>APPUs!AH23</f>
        <v>N/A</v>
      </c>
      <c r="AI23" s="14" t="str">
        <f>APPUs!AI23</f>
        <v>N/A</v>
      </c>
      <c r="AJ23" s="13" t="str">
        <f>APPUs!AJ23</f>
        <v>N/A</v>
      </c>
      <c r="AK23" s="13" t="str">
        <f>APPUs!AK23</f>
        <v>N/A</v>
      </c>
      <c r="AL23" s="150" t="str">
        <f>APPUs!AL23</f>
        <v>N/A</v>
      </c>
      <c r="AM23" s="152" t="str">
        <f>APPUs!AM23</f>
        <v>N/A</v>
      </c>
      <c r="AN23" s="150"/>
      <c r="AO23" s="21"/>
      <c r="AQ23" s="150" t="str">
        <f>IF(AND($AQ$2=2,$AQ$4=2),"N/A",VLOOKUP(A23,'MP APPUs'!$A$7:$R$87,3+IF($AQ$2=2,4,$AQ$2)+IF($AQ$2&lt;&gt;2,$AQ$3*2,$AQ$3)+IF($AQ$4=2,10,0)+IF($AQ$4=1,IF($AQ$2&lt;&gt;2,6,10),0)))</f>
        <v>N/A</v>
      </c>
      <c r="AR23" s="150" t="str">
        <f t="shared" si="2"/>
        <v>N/A</v>
      </c>
      <c r="AS23" s="150" t="str">
        <f t="shared" si="3"/>
        <v>N/A</v>
      </c>
    </row>
    <row r="24" spans="1:45">
      <c r="A24" s="150">
        <f t="shared" si="4"/>
        <v>17</v>
      </c>
      <c r="C24" s="153" t="str">
        <f>APPUs!C24</f>
        <v>N/A</v>
      </c>
      <c r="D24" s="150" t="str">
        <f>APPUs!D24</f>
        <v>N/A</v>
      </c>
      <c r="E24" s="150" t="str">
        <f>APPUs!E24</f>
        <v>N/A</v>
      </c>
      <c r="F24" s="150" t="str">
        <f>APPUs!F24</f>
        <v>N/A</v>
      </c>
      <c r="G24" s="150" t="str">
        <f>APPUs!G24</f>
        <v>N/A</v>
      </c>
      <c r="H24" s="150" t="str">
        <f>APPUs!H24</f>
        <v>N/A</v>
      </c>
      <c r="I24" s="150" t="str">
        <f>APPUs!I24</f>
        <v>N/A</v>
      </c>
      <c r="J24" s="150" t="str">
        <f>APPUs!J24</f>
        <v>N/A</v>
      </c>
      <c r="K24" s="150" t="str">
        <f>APPUs!K24</f>
        <v>N/A</v>
      </c>
      <c r="L24" s="150" t="str">
        <f>APPUs!L24</f>
        <v>N/A</v>
      </c>
      <c r="M24" s="150" t="str">
        <f>APPUs!M24</f>
        <v>N/A</v>
      </c>
      <c r="N24" s="150" t="str">
        <f>APPUs!N24</f>
        <v>N/A</v>
      </c>
      <c r="O24" s="150" t="str">
        <f>APPUs!O24</f>
        <v>N/A</v>
      </c>
      <c r="P24" s="150" t="str">
        <f>APPUs!P24</f>
        <v>N/A</v>
      </c>
      <c r="Q24" s="150" t="str">
        <f>APPUs!Q24</f>
        <v>N/A</v>
      </c>
      <c r="R24" s="152" t="str">
        <f>APPUs!R24</f>
        <v>N/A</v>
      </c>
      <c r="S24" s="14" t="str">
        <f>APPUs!S24</f>
        <v>N/A</v>
      </c>
      <c r="T24" s="13" t="str">
        <f>APPUs!T24</f>
        <v>N/A</v>
      </c>
      <c r="U24" s="150" t="str">
        <f>APPUs!U24</f>
        <v>N/A</v>
      </c>
      <c r="V24" s="150" t="str">
        <f>APPUs!V24</f>
        <v>N/A</v>
      </c>
      <c r="W24" s="150" t="str">
        <f>APPUs!W24</f>
        <v>N/A</v>
      </c>
      <c r="X24" s="150" t="str">
        <f>APPUs!X24</f>
        <v>N/A</v>
      </c>
      <c r="Y24" s="150" t="str">
        <f>APPUs!Y24</f>
        <v>N/A</v>
      </c>
      <c r="Z24" s="150" t="str">
        <f>APPUs!Z24</f>
        <v>N/A</v>
      </c>
      <c r="AA24" s="150" t="str">
        <f>APPUs!AA24</f>
        <v>N/A</v>
      </c>
      <c r="AB24" s="150" t="str">
        <f>APPUs!AB24</f>
        <v>N/A</v>
      </c>
      <c r="AC24" s="150" t="str">
        <f>APPUs!AC24</f>
        <v>N/A</v>
      </c>
      <c r="AD24" s="152" t="str">
        <f>APPUs!AD24</f>
        <v>N/A</v>
      </c>
      <c r="AE24" s="14" t="str">
        <f>APPUs!AE24</f>
        <v>N/A</v>
      </c>
      <c r="AF24" s="13" t="str">
        <f>APPUs!AF24</f>
        <v>N/A</v>
      </c>
      <c r="AG24" s="13" t="str">
        <f>APPUs!AG24</f>
        <v>N/A</v>
      </c>
      <c r="AH24" s="152" t="str">
        <f>APPUs!AH24</f>
        <v>N/A</v>
      </c>
      <c r="AI24" s="14" t="str">
        <f>APPUs!AI24</f>
        <v>N/A</v>
      </c>
      <c r="AJ24" s="13" t="str">
        <f>APPUs!AJ24</f>
        <v>N/A</v>
      </c>
      <c r="AK24" s="13" t="str">
        <f>APPUs!AK24</f>
        <v>N/A</v>
      </c>
      <c r="AL24" s="150" t="str">
        <f>APPUs!AL24</f>
        <v>N/A</v>
      </c>
      <c r="AM24" s="152" t="str">
        <f>APPUs!AM24</f>
        <v>N/A</v>
      </c>
      <c r="AN24" s="150"/>
      <c r="AO24" s="21"/>
      <c r="AQ24" s="150" t="str">
        <f>IF(AND($AQ$2=2,$AQ$4=2),"N/A",VLOOKUP(A24,'MP APPUs'!$A$7:$R$87,3+IF($AQ$2=2,4,$AQ$2)+IF($AQ$2&lt;&gt;2,$AQ$3*2,$AQ$3)+IF($AQ$4=2,10,0)+IF($AQ$4=1,IF($AQ$2&lt;&gt;2,6,10),0)))</f>
        <v>N/A</v>
      </c>
      <c r="AR24" s="150" t="str">
        <f t="shared" si="2"/>
        <v>N/A</v>
      </c>
      <c r="AS24" s="150" t="str">
        <f t="shared" si="3"/>
        <v>N/A</v>
      </c>
    </row>
    <row r="25" spans="1:45">
      <c r="A25" s="150">
        <f t="shared" si="4"/>
        <v>18</v>
      </c>
      <c r="C25" s="153" t="str">
        <f>APPUs!C25</f>
        <v>N/A</v>
      </c>
      <c r="D25" s="150" t="str">
        <f>APPUs!D25</f>
        <v>N/A</v>
      </c>
      <c r="E25" s="150" t="str">
        <f>APPUs!E25</f>
        <v>N/A</v>
      </c>
      <c r="F25" s="150" t="str">
        <f>APPUs!F25</f>
        <v>N/A</v>
      </c>
      <c r="G25" s="150" t="str">
        <f>APPUs!G25</f>
        <v>N/A</v>
      </c>
      <c r="H25" s="150" t="str">
        <f>APPUs!H25</f>
        <v>N/A</v>
      </c>
      <c r="I25" s="150" t="str">
        <f>APPUs!I25</f>
        <v>N/A</v>
      </c>
      <c r="J25" s="150" t="str">
        <f>APPUs!J25</f>
        <v>N/A</v>
      </c>
      <c r="K25" s="150" t="str">
        <f>APPUs!K25</f>
        <v>N/A</v>
      </c>
      <c r="L25" s="150" t="str">
        <f>APPUs!L25</f>
        <v>N/A</v>
      </c>
      <c r="M25" s="150" t="str">
        <f>APPUs!M25</f>
        <v>N/A</v>
      </c>
      <c r="N25" s="150" t="str">
        <f>APPUs!N25</f>
        <v>N/A</v>
      </c>
      <c r="O25" s="150" t="str">
        <f>APPUs!O25</f>
        <v>N/A</v>
      </c>
      <c r="P25" s="150" t="str">
        <f>APPUs!P25</f>
        <v>N/A</v>
      </c>
      <c r="Q25" s="150" t="str">
        <f>APPUs!Q25</f>
        <v>N/A</v>
      </c>
      <c r="R25" s="152" t="str">
        <f>APPUs!R25</f>
        <v>N/A</v>
      </c>
      <c r="S25" s="14" t="str">
        <f>APPUs!S25</f>
        <v>N/A</v>
      </c>
      <c r="T25" s="13" t="str">
        <f>APPUs!T25</f>
        <v>N/A</v>
      </c>
      <c r="U25" s="150" t="str">
        <f>APPUs!U25</f>
        <v>N/A</v>
      </c>
      <c r="V25" s="150" t="str">
        <f>APPUs!V25</f>
        <v>N/A</v>
      </c>
      <c r="W25" s="150" t="str">
        <f>APPUs!W25</f>
        <v>N/A</v>
      </c>
      <c r="X25" s="150" t="str">
        <f>APPUs!X25</f>
        <v>N/A</v>
      </c>
      <c r="Y25" s="150" t="str">
        <f>APPUs!Y25</f>
        <v>N/A</v>
      </c>
      <c r="Z25" s="150" t="str">
        <f>APPUs!Z25</f>
        <v>N/A</v>
      </c>
      <c r="AA25" s="150" t="str">
        <f>APPUs!AA25</f>
        <v>N/A</v>
      </c>
      <c r="AB25" s="150" t="str">
        <f>APPUs!AB25</f>
        <v>N/A</v>
      </c>
      <c r="AC25" s="150" t="str">
        <f>APPUs!AC25</f>
        <v>N/A</v>
      </c>
      <c r="AD25" s="152" t="str">
        <f>APPUs!AD25</f>
        <v>N/A</v>
      </c>
      <c r="AE25" s="14" t="str">
        <f>APPUs!AE25</f>
        <v>N/A</v>
      </c>
      <c r="AF25" s="13" t="str">
        <f>APPUs!AF25</f>
        <v>N/A</v>
      </c>
      <c r="AG25" s="13" t="str">
        <f>APPUs!AG25</f>
        <v>N/A</v>
      </c>
      <c r="AH25" s="152" t="str">
        <f>APPUs!AH25</f>
        <v>N/A</v>
      </c>
      <c r="AI25" s="14" t="str">
        <f>APPUs!AI25</f>
        <v>N/A</v>
      </c>
      <c r="AJ25" s="13" t="str">
        <f>APPUs!AJ25</f>
        <v>N/A</v>
      </c>
      <c r="AK25" s="13" t="str">
        <f>APPUs!AK25</f>
        <v>N/A</v>
      </c>
      <c r="AL25" s="150" t="str">
        <f>APPUs!AL25</f>
        <v>N/A</v>
      </c>
      <c r="AM25" s="152" t="str">
        <f>APPUs!AM25</f>
        <v>N/A</v>
      </c>
      <c r="AN25" s="150"/>
      <c r="AO25" s="21"/>
      <c r="AQ25" s="150" t="str">
        <f>IF(AND($AQ$2=2,$AQ$4=2),"N/A",VLOOKUP(A25,'MP APPUs'!$A$7:$R$87,3+IF($AQ$2=2,4,$AQ$2)+IF($AQ$2&lt;&gt;2,$AQ$3*2,$AQ$3)+IF($AQ$4=2,10,0)+IF($AQ$4=1,IF($AQ$2&lt;&gt;2,6,10),0)))</f>
        <v>N/A</v>
      </c>
      <c r="AR25" s="150" t="str">
        <f t="shared" si="2"/>
        <v>N/A</v>
      </c>
      <c r="AS25" s="150" t="str">
        <f t="shared" si="3"/>
        <v>N/A</v>
      </c>
    </row>
    <row r="26" spans="1:45">
      <c r="A26" s="150">
        <f t="shared" si="4"/>
        <v>19</v>
      </c>
      <c r="C26" s="153" t="str">
        <f>APPUs!C26</f>
        <v>N/A</v>
      </c>
      <c r="D26" s="150" t="str">
        <f>APPUs!D26</f>
        <v>N/A</v>
      </c>
      <c r="E26" s="150" t="str">
        <f>APPUs!E26</f>
        <v>N/A</v>
      </c>
      <c r="F26" s="150" t="str">
        <f>APPUs!F26</f>
        <v>N/A</v>
      </c>
      <c r="G26" s="150" t="str">
        <f>APPUs!G26</f>
        <v>N/A</v>
      </c>
      <c r="H26" s="150" t="str">
        <f>APPUs!H26</f>
        <v>N/A</v>
      </c>
      <c r="I26" s="150" t="str">
        <f>APPUs!I26</f>
        <v>N/A</v>
      </c>
      <c r="J26" s="150" t="str">
        <f>APPUs!J26</f>
        <v>N/A</v>
      </c>
      <c r="K26" s="150" t="str">
        <f>APPUs!K26</f>
        <v>N/A</v>
      </c>
      <c r="L26" s="150" t="str">
        <f>APPUs!L26</f>
        <v>N/A</v>
      </c>
      <c r="M26" s="150" t="str">
        <f>APPUs!M26</f>
        <v>N/A</v>
      </c>
      <c r="N26" s="150" t="str">
        <f>APPUs!N26</f>
        <v>N/A</v>
      </c>
      <c r="O26" s="150" t="str">
        <f>APPUs!O26</f>
        <v>N/A</v>
      </c>
      <c r="P26" s="150" t="str">
        <f>APPUs!P26</f>
        <v>N/A</v>
      </c>
      <c r="Q26" s="150" t="str">
        <f>APPUs!Q26</f>
        <v>N/A</v>
      </c>
      <c r="R26" s="152" t="str">
        <f>APPUs!R26</f>
        <v>N/A</v>
      </c>
      <c r="S26" s="14" t="str">
        <f>APPUs!S26</f>
        <v>N/A</v>
      </c>
      <c r="T26" s="13" t="str">
        <f>APPUs!T26</f>
        <v>N/A</v>
      </c>
      <c r="U26" s="150" t="str">
        <f>APPUs!U26</f>
        <v>N/A</v>
      </c>
      <c r="V26" s="150" t="str">
        <f>APPUs!V26</f>
        <v>N/A</v>
      </c>
      <c r="W26" s="150" t="str">
        <f>APPUs!W26</f>
        <v>N/A</v>
      </c>
      <c r="X26" s="150" t="str">
        <f>APPUs!X26</f>
        <v>N/A</v>
      </c>
      <c r="Y26" s="150" t="str">
        <f>APPUs!Y26</f>
        <v>N/A</v>
      </c>
      <c r="Z26" s="150" t="str">
        <f>APPUs!Z26</f>
        <v>N/A</v>
      </c>
      <c r="AA26" s="150" t="str">
        <f>APPUs!AA26</f>
        <v>N/A</v>
      </c>
      <c r="AB26" s="150" t="str">
        <f>APPUs!AB26</f>
        <v>N/A</v>
      </c>
      <c r="AC26" s="150" t="str">
        <f>APPUs!AC26</f>
        <v>N/A</v>
      </c>
      <c r="AD26" s="152" t="str">
        <f>APPUs!AD26</f>
        <v>N/A</v>
      </c>
      <c r="AE26" s="14" t="str">
        <f>APPUs!AE26</f>
        <v>N/A</v>
      </c>
      <c r="AF26" s="13" t="str">
        <f>APPUs!AF26</f>
        <v>N/A</v>
      </c>
      <c r="AG26" s="13" t="str">
        <f>APPUs!AG26</f>
        <v>N/A</v>
      </c>
      <c r="AH26" s="152" t="str">
        <f>APPUs!AH26</f>
        <v>N/A</v>
      </c>
      <c r="AI26" s="14" t="str">
        <f>APPUs!AI26</f>
        <v>N/A</v>
      </c>
      <c r="AJ26" s="13" t="str">
        <f>APPUs!AJ26</f>
        <v>N/A</v>
      </c>
      <c r="AK26" s="13" t="str">
        <f>APPUs!AK26</f>
        <v>N/A</v>
      </c>
      <c r="AL26" s="150" t="str">
        <f>APPUs!AL26</f>
        <v>N/A</v>
      </c>
      <c r="AM26" s="152" t="str">
        <f>APPUs!AM26</f>
        <v>N/A</v>
      </c>
      <c r="AN26" s="150"/>
      <c r="AO26" s="21"/>
      <c r="AQ26" s="150" t="str">
        <f>IF(AND($AQ$2=2,$AQ$4=2),"N/A",VLOOKUP(A26,'MP APPUs'!$A$7:$R$87,3+IF($AQ$2=2,4,$AQ$2)+IF($AQ$2&lt;&gt;2,$AQ$3*2,$AQ$3)+IF($AQ$4=2,10,0)+IF($AQ$4=1,IF($AQ$2&lt;&gt;2,6,10),0)))</f>
        <v>N/A</v>
      </c>
      <c r="AR26" s="150" t="str">
        <f t="shared" si="2"/>
        <v>N/A</v>
      </c>
      <c r="AS26" s="150" t="str">
        <f t="shared" si="3"/>
        <v>N/A</v>
      </c>
    </row>
    <row r="27" spans="1:45">
      <c r="A27" s="150">
        <f t="shared" si="4"/>
        <v>20</v>
      </c>
      <c r="C27" s="153" t="str">
        <f>APPUs!C27</f>
        <v>N/A</v>
      </c>
      <c r="D27" s="150" t="str">
        <f>APPUs!D27</f>
        <v>N/A</v>
      </c>
      <c r="E27" s="150" t="str">
        <f>APPUs!E27</f>
        <v>N/A</v>
      </c>
      <c r="F27" s="150" t="str">
        <f>APPUs!F27</f>
        <v>N/A</v>
      </c>
      <c r="G27" s="150" t="str">
        <f>APPUs!G27</f>
        <v>N/A</v>
      </c>
      <c r="H27" s="150" t="str">
        <f>APPUs!H27</f>
        <v>N/A</v>
      </c>
      <c r="I27" s="150" t="str">
        <f>APPUs!I27</f>
        <v>N/A</v>
      </c>
      <c r="J27" s="150" t="str">
        <f>APPUs!J27</f>
        <v>N/A</v>
      </c>
      <c r="K27" s="150" t="str">
        <f>APPUs!K27</f>
        <v>N/A</v>
      </c>
      <c r="L27" s="150" t="str">
        <f>APPUs!L27</f>
        <v>N/A</v>
      </c>
      <c r="M27" s="150" t="str">
        <f>APPUs!M27</f>
        <v>N/A</v>
      </c>
      <c r="N27" s="150" t="str">
        <f>APPUs!N27</f>
        <v>N/A</v>
      </c>
      <c r="O27" s="150" t="str">
        <f>APPUs!O27</f>
        <v>N/A</v>
      </c>
      <c r="P27" s="150" t="str">
        <f>APPUs!P27</f>
        <v>N/A</v>
      </c>
      <c r="Q27" s="150" t="str">
        <f>APPUs!Q27</f>
        <v>N/A</v>
      </c>
      <c r="R27" s="152" t="str">
        <f>APPUs!R27</f>
        <v>N/A</v>
      </c>
      <c r="S27" s="14" t="str">
        <f>APPUs!S27</f>
        <v>N/A</v>
      </c>
      <c r="T27" s="13" t="str">
        <f>APPUs!T27</f>
        <v>N/A</v>
      </c>
      <c r="U27" s="150" t="str">
        <f>APPUs!U27</f>
        <v>N/A</v>
      </c>
      <c r="V27" s="150" t="str">
        <f>APPUs!V27</f>
        <v>N/A</v>
      </c>
      <c r="W27" s="150" t="str">
        <f>APPUs!W27</f>
        <v>N/A</v>
      </c>
      <c r="X27" s="150" t="str">
        <f>APPUs!X27</f>
        <v>N/A</v>
      </c>
      <c r="Y27" s="150" t="str">
        <f>APPUs!Y27</f>
        <v>N/A</v>
      </c>
      <c r="Z27" s="150" t="str">
        <f>APPUs!Z27</f>
        <v>N/A</v>
      </c>
      <c r="AA27" s="150" t="str">
        <f>APPUs!AA27</f>
        <v>N/A</v>
      </c>
      <c r="AB27" s="150" t="str">
        <f>APPUs!AB27</f>
        <v>N/A</v>
      </c>
      <c r="AC27" s="150" t="str">
        <f>APPUs!AC27</f>
        <v>N/A</v>
      </c>
      <c r="AD27" s="152" t="str">
        <f>APPUs!AD27</f>
        <v>N/A</v>
      </c>
      <c r="AE27" s="14" t="str">
        <f>APPUs!AE27</f>
        <v>N/A</v>
      </c>
      <c r="AF27" s="13" t="str">
        <f>APPUs!AF27</f>
        <v>N/A</v>
      </c>
      <c r="AG27" s="13" t="str">
        <f>APPUs!AG27</f>
        <v>N/A</v>
      </c>
      <c r="AH27" s="152" t="str">
        <f>APPUs!AH27</f>
        <v>N/A</v>
      </c>
      <c r="AI27" s="14" t="str">
        <f>APPUs!AI27</f>
        <v>N/A</v>
      </c>
      <c r="AJ27" s="13" t="str">
        <f>APPUs!AJ27</f>
        <v>N/A</v>
      </c>
      <c r="AK27" s="13" t="str">
        <f>APPUs!AK27</f>
        <v>N/A</v>
      </c>
      <c r="AL27" s="150" t="str">
        <f>APPUs!AL27</f>
        <v>N/A</v>
      </c>
      <c r="AM27" s="152" t="str">
        <f>APPUs!AM27</f>
        <v>N/A</v>
      </c>
      <c r="AN27" s="150"/>
      <c r="AO27" s="21"/>
      <c r="AQ27" s="150" t="str">
        <f>IF(AND($AQ$2=2,$AQ$4=2),"N/A",VLOOKUP(A27,'MP APPUs'!$A$7:$R$87,3+IF($AQ$2=2,4,$AQ$2)+IF($AQ$2&lt;&gt;2,$AQ$3*2,$AQ$3)+IF($AQ$4=2,10,0)+IF($AQ$4=1,IF($AQ$2&lt;&gt;2,6,10),0)))</f>
        <v>N/A</v>
      </c>
      <c r="AR27" s="150" t="str">
        <f t="shared" si="2"/>
        <v>N/A</v>
      </c>
      <c r="AS27" s="150" t="str">
        <f t="shared" si="3"/>
        <v>N/A</v>
      </c>
    </row>
    <row r="28" spans="1:45">
      <c r="A28" s="150">
        <f t="shared" si="4"/>
        <v>21</v>
      </c>
      <c r="C28" s="153" t="str">
        <f>APPUs!C28</f>
        <v>N/A</v>
      </c>
      <c r="D28" s="150" t="str">
        <f>APPUs!D28</f>
        <v>N/A</v>
      </c>
      <c r="E28" s="150" t="str">
        <f>APPUs!E28</f>
        <v>N/A</v>
      </c>
      <c r="F28" s="150" t="str">
        <f>APPUs!F28</f>
        <v>N/A</v>
      </c>
      <c r="G28" s="150" t="str">
        <f>APPUs!G28</f>
        <v>N/A</v>
      </c>
      <c r="H28" s="150" t="str">
        <f>APPUs!H28</f>
        <v>N/A</v>
      </c>
      <c r="I28" s="150" t="str">
        <f>APPUs!I28</f>
        <v>N/A</v>
      </c>
      <c r="J28" s="150" t="str">
        <f>APPUs!J28</f>
        <v>N/A</v>
      </c>
      <c r="K28" s="150" t="str">
        <f>APPUs!K28</f>
        <v>N/A</v>
      </c>
      <c r="L28" s="150" t="str">
        <f>APPUs!L28</f>
        <v>N/A</v>
      </c>
      <c r="M28" s="150" t="str">
        <f>APPUs!M28</f>
        <v>N/A</v>
      </c>
      <c r="N28" s="150" t="str">
        <f>APPUs!N28</f>
        <v>N/A</v>
      </c>
      <c r="O28" s="150" t="str">
        <f>APPUs!O28</f>
        <v>N/A</v>
      </c>
      <c r="P28" s="150" t="str">
        <f>APPUs!P28</f>
        <v>N/A</v>
      </c>
      <c r="Q28" s="150" t="str">
        <f>APPUs!Q28</f>
        <v>N/A</v>
      </c>
      <c r="R28" s="152" t="str">
        <f>APPUs!R28</f>
        <v>N/A</v>
      </c>
      <c r="S28" s="14" t="str">
        <f>APPUs!S28</f>
        <v>N/A</v>
      </c>
      <c r="T28" s="13" t="str">
        <f>APPUs!T28</f>
        <v>N/A</v>
      </c>
      <c r="U28" s="150" t="str">
        <f>APPUs!U28</f>
        <v>N/A</v>
      </c>
      <c r="V28" s="150" t="str">
        <f>APPUs!V28</f>
        <v>N/A</v>
      </c>
      <c r="W28" s="150" t="str">
        <f>APPUs!W28</f>
        <v>N/A</v>
      </c>
      <c r="X28" s="150" t="str">
        <f>APPUs!X28</f>
        <v>N/A</v>
      </c>
      <c r="Y28" s="150" t="str">
        <f>APPUs!Y28</f>
        <v>N/A</v>
      </c>
      <c r="Z28" s="150" t="str">
        <f>APPUs!Z28</f>
        <v>N/A</v>
      </c>
      <c r="AA28" s="150" t="str">
        <f>APPUs!AA28</f>
        <v>N/A</v>
      </c>
      <c r="AB28" s="150" t="str">
        <f>APPUs!AB28</f>
        <v>N/A</v>
      </c>
      <c r="AC28" s="150" t="str">
        <f>APPUs!AC28</f>
        <v>N/A</v>
      </c>
      <c r="AD28" s="152" t="str">
        <f>APPUs!AD28</f>
        <v>N/A</v>
      </c>
      <c r="AE28" s="14" t="str">
        <f>APPUs!AE28</f>
        <v>N/A</v>
      </c>
      <c r="AF28" s="13" t="str">
        <f>APPUs!AF28</f>
        <v>N/A</v>
      </c>
      <c r="AG28" s="13" t="str">
        <f>APPUs!AG28</f>
        <v>N/A</v>
      </c>
      <c r="AH28" s="152" t="str">
        <f>APPUs!AH28</f>
        <v>N/A</v>
      </c>
      <c r="AI28" s="14" t="str">
        <f>APPUs!AI28</f>
        <v>N/A</v>
      </c>
      <c r="AJ28" s="13" t="str">
        <f>APPUs!AJ28</f>
        <v>N/A</v>
      </c>
      <c r="AK28" s="13" t="str">
        <f>APPUs!AK28</f>
        <v>N/A</v>
      </c>
      <c r="AL28" s="150" t="str">
        <f>APPUs!AL28</f>
        <v>N/A</v>
      </c>
      <c r="AM28" s="152" t="str">
        <f>APPUs!AM28</f>
        <v>N/A</v>
      </c>
      <c r="AN28" s="150"/>
      <c r="AO28" s="21"/>
      <c r="AQ28" s="150" t="str">
        <f>IF(AND($AQ$2=2,$AQ$4=2),"N/A",VLOOKUP(A28,'MP APPUs'!$A$7:$R$87,3+IF($AQ$2=2,4,$AQ$2)+IF($AQ$2&lt;&gt;2,$AQ$3*2,$AQ$3)+IF($AQ$4=2,10,0)+IF($AQ$4=1,IF($AQ$2&lt;&gt;2,6,10),0)))</f>
        <v>N/A</v>
      </c>
      <c r="AR28" s="150" t="str">
        <f t="shared" si="2"/>
        <v>N/A</v>
      </c>
      <c r="AS28" s="150" t="str">
        <f t="shared" si="3"/>
        <v>N/A</v>
      </c>
    </row>
    <row r="29" spans="1:45">
      <c r="A29" s="150">
        <f t="shared" si="4"/>
        <v>22</v>
      </c>
      <c r="C29" s="153" t="str">
        <f>APPUs!C29</f>
        <v>N/A</v>
      </c>
      <c r="D29" s="150" t="str">
        <f>APPUs!D29</f>
        <v>N/A</v>
      </c>
      <c r="E29" s="150" t="str">
        <f>APPUs!E29</f>
        <v>N/A</v>
      </c>
      <c r="F29" s="150" t="str">
        <f>APPUs!F29</f>
        <v>N/A</v>
      </c>
      <c r="G29" s="150" t="str">
        <f>APPUs!G29</f>
        <v>N/A</v>
      </c>
      <c r="H29" s="150" t="str">
        <f>APPUs!H29</f>
        <v>N/A</v>
      </c>
      <c r="I29" s="150" t="str">
        <f>APPUs!I29</f>
        <v>N/A</v>
      </c>
      <c r="J29" s="150" t="str">
        <f>APPUs!J29</f>
        <v>N/A</v>
      </c>
      <c r="K29" s="150" t="str">
        <f>APPUs!K29</f>
        <v>N/A</v>
      </c>
      <c r="L29" s="150" t="str">
        <f>APPUs!L29</f>
        <v>N/A</v>
      </c>
      <c r="M29" s="150" t="str">
        <f>APPUs!M29</f>
        <v>N/A</v>
      </c>
      <c r="N29" s="150" t="str">
        <f>APPUs!N29</f>
        <v>N/A</v>
      </c>
      <c r="O29" s="150" t="str">
        <f>APPUs!O29</f>
        <v>N/A</v>
      </c>
      <c r="P29" s="150" t="str">
        <f>APPUs!P29</f>
        <v>N/A</v>
      </c>
      <c r="Q29" s="150" t="str">
        <f>APPUs!Q29</f>
        <v>N/A</v>
      </c>
      <c r="R29" s="152" t="str">
        <f>APPUs!R29</f>
        <v>N/A</v>
      </c>
      <c r="S29" s="14" t="str">
        <f>APPUs!S29</f>
        <v>N/A</v>
      </c>
      <c r="T29" s="13" t="str">
        <f>APPUs!T29</f>
        <v>N/A</v>
      </c>
      <c r="U29" s="150" t="str">
        <f>APPUs!U29</f>
        <v>N/A</v>
      </c>
      <c r="V29" s="150" t="str">
        <f>APPUs!V29</f>
        <v>N/A</v>
      </c>
      <c r="W29" s="150" t="str">
        <f>APPUs!W29</f>
        <v>N/A</v>
      </c>
      <c r="X29" s="150" t="str">
        <f>APPUs!X29</f>
        <v>N/A</v>
      </c>
      <c r="Y29" s="150" t="str">
        <f>APPUs!Y29</f>
        <v>N/A</v>
      </c>
      <c r="Z29" s="150" t="str">
        <f>APPUs!Z29</f>
        <v>N/A</v>
      </c>
      <c r="AA29" s="150" t="str">
        <f>APPUs!AA29</f>
        <v>N/A</v>
      </c>
      <c r="AB29" s="150" t="str">
        <f>APPUs!AB29</f>
        <v>N/A</v>
      </c>
      <c r="AC29" s="150" t="str">
        <f>APPUs!AC29</f>
        <v>N/A</v>
      </c>
      <c r="AD29" s="152" t="str">
        <f>APPUs!AD29</f>
        <v>N/A</v>
      </c>
      <c r="AE29" s="14" t="str">
        <f>APPUs!AE29</f>
        <v>N/A</v>
      </c>
      <c r="AF29" s="13" t="str">
        <f>APPUs!AF29</f>
        <v>N/A</v>
      </c>
      <c r="AG29" s="13" t="str">
        <f>APPUs!AG29</f>
        <v>N/A</v>
      </c>
      <c r="AH29" s="152" t="str">
        <f>APPUs!AH29</f>
        <v>N/A</v>
      </c>
      <c r="AI29" s="14" t="str">
        <f>APPUs!AI29</f>
        <v>N/A</v>
      </c>
      <c r="AJ29" s="13" t="str">
        <f>APPUs!AJ29</f>
        <v>N/A</v>
      </c>
      <c r="AK29" s="13" t="str">
        <f>APPUs!AK29</f>
        <v>N/A</v>
      </c>
      <c r="AL29" s="150" t="str">
        <f>APPUs!AL29</f>
        <v>N/A</v>
      </c>
      <c r="AM29" s="152" t="str">
        <f>APPUs!AM29</f>
        <v>N/A</v>
      </c>
      <c r="AN29" s="150"/>
      <c r="AO29" s="21"/>
      <c r="AQ29" s="150" t="str">
        <f>IF(AND($AQ$2=2,$AQ$4=2),"N/A",VLOOKUP(A29,'MP APPUs'!$A$7:$R$87,3+IF($AQ$2=2,4,$AQ$2)+IF($AQ$2&lt;&gt;2,$AQ$3*2,$AQ$3)+IF($AQ$4=2,10,0)+IF($AQ$4=1,IF($AQ$2&lt;&gt;2,6,10),0)))</f>
        <v>N/A</v>
      </c>
      <c r="AR29" s="150" t="str">
        <f t="shared" si="2"/>
        <v>N/A</v>
      </c>
      <c r="AS29" s="150" t="str">
        <f t="shared" si="3"/>
        <v>N/A</v>
      </c>
    </row>
    <row r="30" spans="1:45">
      <c r="A30" s="150">
        <f t="shared" si="4"/>
        <v>23</v>
      </c>
      <c r="C30" s="153" t="str">
        <f>APPUs!C30</f>
        <v>N/A</v>
      </c>
      <c r="D30" s="150" t="str">
        <f>APPUs!D30</f>
        <v>N/A</v>
      </c>
      <c r="E30" s="150" t="str">
        <f>APPUs!E30</f>
        <v>N/A</v>
      </c>
      <c r="F30" s="150" t="str">
        <f>APPUs!F30</f>
        <v>N/A</v>
      </c>
      <c r="G30" s="150" t="str">
        <f>APPUs!G30</f>
        <v>N/A</v>
      </c>
      <c r="H30" s="150" t="str">
        <f>APPUs!H30</f>
        <v>N/A</v>
      </c>
      <c r="I30" s="150" t="str">
        <f>APPUs!I30</f>
        <v>N/A</v>
      </c>
      <c r="J30" s="150" t="str">
        <f>APPUs!J30</f>
        <v>N/A</v>
      </c>
      <c r="K30" s="150" t="str">
        <f>APPUs!K30</f>
        <v>N/A</v>
      </c>
      <c r="L30" s="150" t="str">
        <f>APPUs!L30</f>
        <v>N/A</v>
      </c>
      <c r="M30" s="150" t="str">
        <f>APPUs!M30</f>
        <v>N/A</v>
      </c>
      <c r="N30" s="150" t="str">
        <f>APPUs!N30</f>
        <v>N/A</v>
      </c>
      <c r="O30" s="150" t="str">
        <f>APPUs!O30</f>
        <v>N/A</v>
      </c>
      <c r="P30" s="150" t="str">
        <f>APPUs!P30</f>
        <v>N/A</v>
      </c>
      <c r="Q30" s="150" t="str">
        <f>APPUs!Q30</f>
        <v>N/A</v>
      </c>
      <c r="R30" s="152" t="str">
        <f>APPUs!R30</f>
        <v>N/A</v>
      </c>
      <c r="S30" s="14" t="str">
        <f>APPUs!S30</f>
        <v>N/A</v>
      </c>
      <c r="T30" s="13" t="str">
        <f>APPUs!T30</f>
        <v>N/A</v>
      </c>
      <c r="U30" s="150" t="str">
        <f>APPUs!U30</f>
        <v>N/A</v>
      </c>
      <c r="V30" s="150" t="str">
        <f>APPUs!V30</f>
        <v>N/A</v>
      </c>
      <c r="W30" s="150" t="str">
        <f>APPUs!W30</f>
        <v>N/A</v>
      </c>
      <c r="X30" s="150" t="str">
        <f>APPUs!X30</f>
        <v>N/A</v>
      </c>
      <c r="Y30" s="150" t="str">
        <f>APPUs!Y30</f>
        <v>N/A</v>
      </c>
      <c r="Z30" s="150" t="str">
        <f>APPUs!Z30</f>
        <v>N/A</v>
      </c>
      <c r="AA30" s="150" t="str">
        <f>APPUs!AA30</f>
        <v>N/A</v>
      </c>
      <c r="AB30" s="150" t="str">
        <f>APPUs!AB30</f>
        <v>N/A</v>
      </c>
      <c r="AC30" s="150" t="str">
        <f>APPUs!AC30</f>
        <v>N/A</v>
      </c>
      <c r="AD30" s="152" t="str">
        <f>APPUs!AD30</f>
        <v>N/A</v>
      </c>
      <c r="AE30" s="14" t="str">
        <f>APPUs!AE30</f>
        <v>N/A</v>
      </c>
      <c r="AF30" s="13" t="str">
        <f>APPUs!AF30</f>
        <v>N/A</v>
      </c>
      <c r="AG30" s="13" t="str">
        <f>APPUs!AG30</f>
        <v>N/A</v>
      </c>
      <c r="AH30" s="152" t="str">
        <f>APPUs!AH30</f>
        <v>N/A</v>
      </c>
      <c r="AI30" s="14" t="str">
        <f>APPUs!AI30</f>
        <v>N/A</v>
      </c>
      <c r="AJ30" s="13" t="str">
        <f>APPUs!AJ30</f>
        <v>N/A</v>
      </c>
      <c r="AK30" s="13" t="str">
        <f>APPUs!AK30</f>
        <v>N/A</v>
      </c>
      <c r="AL30" s="150" t="str">
        <f>APPUs!AL30</f>
        <v>N/A</v>
      </c>
      <c r="AM30" s="152" t="str">
        <f>APPUs!AM30</f>
        <v>N/A</v>
      </c>
      <c r="AN30" s="150"/>
      <c r="AO30" s="21"/>
      <c r="AQ30" s="150" t="str">
        <f>IF(AND($AQ$2=2,$AQ$4=2),"N/A",VLOOKUP(A30,'MP APPUs'!$A$7:$R$87,3+IF($AQ$2=2,4,$AQ$2)+IF($AQ$2&lt;&gt;2,$AQ$3*2,$AQ$3)+IF($AQ$4=2,10,0)+IF($AQ$4=1,IF($AQ$2&lt;&gt;2,6,10),0)))</f>
        <v>N/A</v>
      </c>
      <c r="AR30" s="150" t="str">
        <f t="shared" si="2"/>
        <v>N/A</v>
      </c>
      <c r="AS30" s="150" t="str">
        <f t="shared" si="3"/>
        <v>N/A</v>
      </c>
    </row>
    <row r="31" spans="1:45">
      <c r="A31" s="150">
        <f t="shared" si="4"/>
        <v>24</v>
      </c>
      <c r="C31" s="153" t="str">
        <f>APPUs!C31</f>
        <v>N/A</v>
      </c>
      <c r="D31" s="150" t="str">
        <f>APPUs!D31</f>
        <v>N/A</v>
      </c>
      <c r="E31" s="150" t="str">
        <f>APPUs!E31</f>
        <v>N/A</v>
      </c>
      <c r="F31" s="150" t="str">
        <f>APPUs!F31</f>
        <v>N/A</v>
      </c>
      <c r="G31" s="150" t="str">
        <f>APPUs!G31</f>
        <v>N/A</v>
      </c>
      <c r="H31" s="150" t="str">
        <f>APPUs!H31</f>
        <v>N/A</v>
      </c>
      <c r="I31" s="150" t="str">
        <f>APPUs!I31</f>
        <v>N/A</v>
      </c>
      <c r="J31" s="150" t="str">
        <f>APPUs!J31</f>
        <v>N/A</v>
      </c>
      <c r="K31" s="150" t="str">
        <f>APPUs!K31</f>
        <v>N/A</v>
      </c>
      <c r="L31" s="150" t="str">
        <f>APPUs!L31</f>
        <v>N/A</v>
      </c>
      <c r="M31" s="150" t="str">
        <f>APPUs!M31</f>
        <v>N/A</v>
      </c>
      <c r="N31" s="150" t="str">
        <f>APPUs!N31</f>
        <v>N/A</v>
      </c>
      <c r="O31" s="150" t="str">
        <f>APPUs!O31</f>
        <v>N/A</v>
      </c>
      <c r="P31" s="150" t="str">
        <f>APPUs!P31</f>
        <v>N/A</v>
      </c>
      <c r="Q31" s="150" t="str">
        <f>APPUs!Q31</f>
        <v>N/A</v>
      </c>
      <c r="R31" s="152" t="str">
        <f>APPUs!R31</f>
        <v>N/A</v>
      </c>
      <c r="S31" s="14" t="str">
        <f>APPUs!S31</f>
        <v>N/A</v>
      </c>
      <c r="T31" s="13" t="str">
        <f>APPUs!T31</f>
        <v>N/A</v>
      </c>
      <c r="U31" s="150" t="str">
        <f>APPUs!U31</f>
        <v>N/A</v>
      </c>
      <c r="V31" s="150" t="str">
        <f>APPUs!V31</f>
        <v>N/A</v>
      </c>
      <c r="W31" s="150" t="str">
        <f>APPUs!W31</f>
        <v>N/A</v>
      </c>
      <c r="X31" s="150" t="str">
        <f>APPUs!X31</f>
        <v>N/A</v>
      </c>
      <c r="Y31" s="150" t="str">
        <f>APPUs!Y31</f>
        <v>N/A</v>
      </c>
      <c r="Z31" s="150" t="str">
        <f>APPUs!Z31</f>
        <v>N/A</v>
      </c>
      <c r="AA31" s="150" t="str">
        <f>APPUs!AA31</f>
        <v>N/A</v>
      </c>
      <c r="AB31" s="150" t="str">
        <f>APPUs!AB31</f>
        <v>N/A</v>
      </c>
      <c r="AC31" s="150" t="str">
        <f>APPUs!AC31</f>
        <v>N/A</v>
      </c>
      <c r="AD31" s="152" t="str">
        <f>APPUs!AD31</f>
        <v>N/A</v>
      </c>
      <c r="AE31" s="14" t="str">
        <f>APPUs!AE31</f>
        <v>N/A</v>
      </c>
      <c r="AF31" s="13" t="str">
        <f>APPUs!AF31</f>
        <v>N/A</v>
      </c>
      <c r="AG31" s="13" t="str">
        <f>APPUs!AG31</f>
        <v>N/A</v>
      </c>
      <c r="AH31" s="152" t="str">
        <f>APPUs!AH31</f>
        <v>N/A</v>
      </c>
      <c r="AI31" s="14" t="str">
        <f>APPUs!AI31</f>
        <v>N/A</v>
      </c>
      <c r="AJ31" s="13" t="str">
        <f>APPUs!AJ31</f>
        <v>N/A</v>
      </c>
      <c r="AK31" s="13" t="str">
        <f>APPUs!AK31</f>
        <v>N/A</v>
      </c>
      <c r="AL31" s="150" t="str">
        <f>APPUs!AL31</f>
        <v>N/A</v>
      </c>
      <c r="AM31" s="152" t="str">
        <f>APPUs!AM31</f>
        <v>N/A</v>
      </c>
      <c r="AN31" s="150"/>
      <c r="AO31" s="21"/>
      <c r="AQ31" s="150" t="str">
        <f>IF(AND($AQ$2=2,$AQ$4=2),"N/A",VLOOKUP(A31,'MP APPUs'!$A$7:$R$87,3+IF($AQ$2=2,4,$AQ$2)+IF($AQ$2&lt;&gt;2,$AQ$3*2,$AQ$3)+IF($AQ$4=2,10,0)+IF($AQ$4=1,IF($AQ$2&lt;&gt;2,6,10),0)))</f>
        <v>N/A</v>
      </c>
      <c r="AR31" s="150" t="str">
        <f t="shared" si="2"/>
        <v>N/A</v>
      </c>
      <c r="AS31" s="150" t="str">
        <f t="shared" si="3"/>
        <v>N/A</v>
      </c>
    </row>
    <row r="32" spans="1:45">
      <c r="A32" s="150">
        <f t="shared" si="4"/>
        <v>25</v>
      </c>
      <c r="C32" s="153" t="str">
        <f>APPUs!C32</f>
        <v>N/A</v>
      </c>
      <c r="D32" s="150" t="str">
        <f>APPUs!D32</f>
        <v>N/A</v>
      </c>
      <c r="E32" s="150" t="str">
        <f>APPUs!E32</f>
        <v>N/A</v>
      </c>
      <c r="F32" s="150" t="str">
        <f>APPUs!F32</f>
        <v>N/A</v>
      </c>
      <c r="G32" s="150" t="str">
        <f>APPUs!G32</f>
        <v>N/A</v>
      </c>
      <c r="H32" s="150" t="str">
        <f>APPUs!H32</f>
        <v>N/A</v>
      </c>
      <c r="I32" s="150" t="str">
        <f>APPUs!I32</f>
        <v>N/A</v>
      </c>
      <c r="J32" s="150" t="str">
        <f>APPUs!J32</f>
        <v>N/A</v>
      </c>
      <c r="K32" s="150" t="str">
        <f>APPUs!K32</f>
        <v>N/A</v>
      </c>
      <c r="L32" s="150" t="str">
        <f>APPUs!L32</f>
        <v>N/A</v>
      </c>
      <c r="M32" s="150" t="str">
        <f>APPUs!M32</f>
        <v>N/A</v>
      </c>
      <c r="N32" s="150" t="str">
        <f>APPUs!N32</f>
        <v>N/A</v>
      </c>
      <c r="O32" s="150" t="str">
        <f>APPUs!O32</f>
        <v>N/A</v>
      </c>
      <c r="P32" s="150" t="str">
        <f>APPUs!P32</f>
        <v>N/A</v>
      </c>
      <c r="Q32" s="150" t="str">
        <f>APPUs!Q32</f>
        <v>N/A</v>
      </c>
      <c r="R32" s="152" t="str">
        <f>APPUs!R32</f>
        <v>N/A</v>
      </c>
      <c r="S32" s="14" t="str">
        <f>APPUs!S32</f>
        <v>N/A</v>
      </c>
      <c r="T32" s="13" t="str">
        <f>APPUs!T32</f>
        <v>N/A</v>
      </c>
      <c r="U32" s="150" t="str">
        <f>APPUs!U32</f>
        <v>N/A</v>
      </c>
      <c r="V32" s="150" t="str">
        <f>APPUs!V32</f>
        <v>N/A</v>
      </c>
      <c r="W32" s="150" t="str">
        <f>APPUs!W32</f>
        <v>N/A</v>
      </c>
      <c r="X32" s="150" t="str">
        <f>APPUs!X32</f>
        <v>N/A</v>
      </c>
      <c r="Y32" s="150" t="str">
        <f>APPUs!Y32</f>
        <v>N/A</v>
      </c>
      <c r="Z32" s="150" t="str">
        <f>APPUs!Z32</f>
        <v>N/A</v>
      </c>
      <c r="AA32" s="150" t="str">
        <f>APPUs!AA32</f>
        <v>N/A</v>
      </c>
      <c r="AB32" s="150" t="str">
        <f>APPUs!AB32</f>
        <v>N/A</v>
      </c>
      <c r="AC32" s="150" t="str">
        <f>APPUs!AC32</f>
        <v>N/A</v>
      </c>
      <c r="AD32" s="152" t="str">
        <f>APPUs!AD32</f>
        <v>N/A</v>
      </c>
      <c r="AE32" s="14" t="str">
        <f>APPUs!AE32</f>
        <v>N/A</v>
      </c>
      <c r="AF32" s="13" t="str">
        <f>APPUs!AF32</f>
        <v>N/A</v>
      </c>
      <c r="AG32" s="13" t="str">
        <f>APPUs!AG32</f>
        <v>N/A</v>
      </c>
      <c r="AH32" s="152" t="str">
        <f>APPUs!AH32</f>
        <v>N/A</v>
      </c>
      <c r="AI32" s="14" t="str">
        <f>APPUs!AI32</f>
        <v>N/A</v>
      </c>
      <c r="AJ32" s="13" t="str">
        <f>APPUs!AJ32</f>
        <v>N/A</v>
      </c>
      <c r="AK32" s="13" t="str">
        <f>APPUs!AK32</f>
        <v>N/A</v>
      </c>
      <c r="AL32" s="150" t="str">
        <f>APPUs!AL32</f>
        <v>N/A</v>
      </c>
      <c r="AM32" s="152" t="str">
        <f>APPUs!AM32</f>
        <v>N/A</v>
      </c>
      <c r="AN32" s="150"/>
      <c r="AO32" s="21"/>
      <c r="AQ32" s="150" t="str">
        <f>IF(AND($AQ$2=2,$AQ$4=2),"N/A",VLOOKUP(A32,'MP APPUs'!$A$7:$R$87,3+IF($AQ$2=2,4,$AQ$2)+IF($AQ$2&lt;&gt;2,$AQ$3*2,$AQ$3)+IF($AQ$4=2,10,0)+IF($AQ$4=1,IF($AQ$2&lt;&gt;2,6,10),0)))</f>
        <v>N/A</v>
      </c>
      <c r="AR32" s="150" t="str">
        <f t="shared" si="2"/>
        <v>N/A</v>
      </c>
      <c r="AS32" s="150" t="str">
        <f t="shared" si="3"/>
        <v>N/A</v>
      </c>
    </row>
    <row r="33" spans="1:45">
      <c r="A33" s="150">
        <f t="shared" si="4"/>
        <v>26</v>
      </c>
      <c r="C33" s="153" t="str">
        <f>APPUs!C33</f>
        <v>N/A</v>
      </c>
      <c r="D33" s="150" t="str">
        <f>APPUs!D33</f>
        <v>N/A</v>
      </c>
      <c r="E33" s="150" t="str">
        <f>APPUs!E33</f>
        <v>N/A</v>
      </c>
      <c r="F33" s="150" t="str">
        <f>APPUs!F33</f>
        <v>N/A</v>
      </c>
      <c r="G33" s="150" t="str">
        <f>APPUs!G33</f>
        <v>N/A</v>
      </c>
      <c r="H33" s="150" t="str">
        <f>APPUs!H33</f>
        <v>N/A</v>
      </c>
      <c r="I33" s="150" t="str">
        <f>APPUs!I33</f>
        <v>N/A</v>
      </c>
      <c r="J33" s="150" t="str">
        <f>APPUs!J33</f>
        <v>N/A</v>
      </c>
      <c r="K33" s="150" t="str">
        <f>APPUs!K33</f>
        <v>N/A</v>
      </c>
      <c r="L33" s="150" t="str">
        <f>APPUs!L33</f>
        <v>N/A</v>
      </c>
      <c r="M33" s="150" t="str">
        <f>APPUs!M33</f>
        <v>N/A</v>
      </c>
      <c r="N33" s="150" t="str">
        <f>APPUs!N33</f>
        <v>N/A</v>
      </c>
      <c r="O33" s="150" t="str">
        <f>APPUs!O33</f>
        <v>N/A</v>
      </c>
      <c r="P33" s="150" t="str">
        <f>APPUs!P33</f>
        <v>N/A</v>
      </c>
      <c r="Q33" s="150" t="str">
        <f>APPUs!Q33</f>
        <v>N/A</v>
      </c>
      <c r="R33" s="152" t="str">
        <f>APPUs!R33</f>
        <v>N/A</v>
      </c>
      <c r="S33" s="14" t="str">
        <f>APPUs!S33</f>
        <v>N/A</v>
      </c>
      <c r="T33" s="13" t="str">
        <f>APPUs!T33</f>
        <v>N/A</v>
      </c>
      <c r="U33" s="150" t="str">
        <f>APPUs!U33</f>
        <v>N/A</v>
      </c>
      <c r="V33" s="150" t="str">
        <f>APPUs!V33</f>
        <v>N/A</v>
      </c>
      <c r="W33" s="150" t="str">
        <f>APPUs!W33</f>
        <v>N/A</v>
      </c>
      <c r="X33" s="150" t="str">
        <f>APPUs!X33</f>
        <v>N/A</v>
      </c>
      <c r="Y33" s="150" t="str">
        <f>APPUs!Y33</f>
        <v>N/A</v>
      </c>
      <c r="Z33" s="150" t="str">
        <f>APPUs!Z33</f>
        <v>N/A</v>
      </c>
      <c r="AA33" s="150" t="str">
        <f>APPUs!AA33</f>
        <v>N/A</v>
      </c>
      <c r="AB33" s="150" t="str">
        <f>APPUs!AB33</f>
        <v>N/A</v>
      </c>
      <c r="AC33" s="150" t="str">
        <f>APPUs!AC33</f>
        <v>N/A</v>
      </c>
      <c r="AD33" s="152" t="str">
        <f>APPUs!AD33</f>
        <v>N/A</v>
      </c>
      <c r="AE33" s="14" t="str">
        <f>APPUs!AE33</f>
        <v>N/A</v>
      </c>
      <c r="AF33" s="13" t="str">
        <f>APPUs!AF33</f>
        <v>N/A</v>
      </c>
      <c r="AG33" s="13" t="str">
        <f>APPUs!AG33</f>
        <v>N/A</v>
      </c>
      <c r="AH33" s="152" t="str">
        <f>APPUs!AH33</f>
        <v>N/A</v>
      </c>
      <c r="AI33" s="14" t="str">
        <f>APPUs!AI33</f>
        <v>N/A</v>
      </c>
      <c r="AJ33" s="13" t="str">
        <f>APPUs!AJ33</f>
        <v>N/A</v>
      </c>
      <c r="AK33" s="13" t="str">
        <f>APPUs!AK33</f>
        <v>N/A</v>
      </c>
      <c r="AL33" s="150" t="str">
        <f>APPUs!AL33</f>
        <v>N/A</v>
      </c>
      <c r="AM33" s="152" t="str">
        <f>APPUs!AM33</f>
        <v>N/A</v>
      </c>
      <c r="AN33" s="150"/>
      <c r="AO33" s="21"/>
      <c r="AQ33" s="150" t="str">
        <f>IF(AND($AQ$2=2,$AQ$4=2),"N/A",VLOOKUP(A33,'MP APPUs'!$A$7:$R$87,3+IF($AQ$2=2,4,$AQ$2)+IF($AQ$2&lt;&gt;2,$AQ$3*2,$AQ$3)+IF($AQ$4=2,10,0)+IF($AQ$4=1,IF($AQ$2&lt;&gt;2,6,10),0)))</f>
        <v>N/A</v>
      </c>
      <c r="AR33" s="150" t="str">
        <f t="shared" si="2"/>
        <v>N/A</v>
      </c>
      <c r="AS33" s="150" t="str">
        <f t="shared" si="3"/>
        <v>N/A</v>
      </c>
    </row>
    <row r="34" spans="1:45">
      <c r="A34" s="150">
        <f t="shared" si="4"/>
        <v>27</v>
      </c>
      <c r="C34" s="153" t="str">
        <f>APPUs!C34</f>
        <v>N/A</v>
      </c>
      <c r="D34" s="150" t="str">
        <f>APPUs!D34</f>
        <v>N/A</v>
      </c>
      <c r="E34" s="150" t="str">
        <f>APPUs!E34</f>
        <v>N/A</v>
      </c>
      <c r="F34" s="150" t="str">
        <f>APPUs!F34</f>
        <v>N/A</v>
      </c>
      <c r="G34" s="150" t="str">
        <f>APPUs!G34</f>
        <v>N/A</v>
      </c>
      <c r="H34" s="150" t="str">
        <f>APPUs!H34</f>
        <v>N/A</v>
      </c>
      <c r="I34" s="150" t="str">
        <f>APPUs!I34</f>
        <v>N/A</v>
      </c>
      <c r="J34" s="150" t="str">
        <f>APPUs!J34</f>
        <v>N/A</v>
      </c>
      <c r="K34" s="150" t="str">
        <f>APPUs!K34</f>
        <v>N/A</v>
      </c>
      <c r="L34" s="150" t="str">
        <f>APPUs!L34</f>
        <v>N/A</v>
      </c>
      <c r="M34" s="150" t="str">
        <f>APPUs!M34</f>
        <v>N/A</v>
      </c>
      <c r="N34" s="150" t="str">
        <f>APPUs!N34</f>
        <v>N/A</v>
      </c>
      <c r="O34" s="150" t="str">
        <f>APPUs!O34</f>
        <v>N/A</v>
      </c>
      <c r="P34" s="150" t="str">
        <f>APPUs!P34</f>
        <v>N/A</v>
      </c>
      <c r="Q34" s="150" t="str">
        <f>APPUs!Q34</f>
        <v>N/A</v>
      </c>
      <c r="R34" s="152" t="str">
        <f>APPUs!R34</f>
        <v>N/A</v>
      </c>
      <c r="S34" s="14" t="str">
        <f>APPUs!S34</f>
        <v>N/A</v>
      </c>
      <c r="T34" s="13" t="str">
        <f>APPUs!T34</f>
        <v>N/A</v>
      </c>
      <c r="U34" s="150" t="str">
        <f>APPUs!U34</f>
        <v>N/A</v>
      </c>
      <c r="V34" s="150" t="str">
        <f>APPUs!V34</f>
        <v>N/A</v>
      </c>
      <c r="W34" s="150" t="str">
        <f>APPUs!W34</f>
        <v>N/A</v>
      </c>
      <c r="X34" s="150" t="str">
        <f>APPUs!X34</f>
        <v>N/A</v>
      </c>
      <c r="Y34" s="150" t="str">
        <f>APPUs!Y34</f>
        <v>N/A</v>
      </c>
      <c r="Z34" s="150" t="str">
        <f>APPUs!Z34</f>
        <v>N/A</v>
      </c>
      <c r="AA34" s="150" t="str">
        <f>APPUs!AA34</f>
        <v>N/A</v>
      </c>
      <c r="AB34" s="150" t="str">
        <f>APPUs!AB34</f>
        <v>N/A</v>
      </c>
      <c r="AC34" s="150" t="str">
        <f>APPUs!AC34</f>
        <v>N/A</v>
      </c>
      <c r="AD34" s="152" t="str">
        <f>APPUs!AD34</f>
        <v>N/A</v>
      </c>
      <c r="AE34" s="14" t="str">
        <f>APPUs!AE34</f>
        <v>N/A</v>
      </c>
      <c r="AF34" s="13" t="str">
        <f>APPUs!AF34</f>
        <v>N/A</v>
      </c>
      <c r="AG34" s="13" t="str">
        <f>APPUs!AG34</f>
        <v>N/A</v>
      </c>
      <c r="AH34" s="152" t="str">
        <f>APPUs!AH34</f>
        <v>N/A</v>
      </c>
      <c r="AI34" s="14" t="str">
        <f>APPUs!AI34</f>
        <v>N/A</v>
      </c>
      <c r="AJ34" s="13" t="str">
        <f>APPUs!AJ34</f>
        <v>N/A</v>
      </c>
      <c r="AK34" s="13" t="str">
        <f>APPUs!AK34</f>
        <v>N/A</v>
      </c>
      <c r="AL34" s="150" t="str">
        <f>APPUs!AL34</f>
        <v>N/A</v>
      </c>
      <c r="AM34" s="152" t="str">
        <f>APPUs!AM34</f>
        <v>N/A</v>
      </c>
      <c r="AN34" s="150"/>
      <c r="AO34" s="21"/>
      <c r="AQ34" s="150" t="str">
        <f>IF(AND($AQ$2=2,$AQ$4=2),"N/A",VLOOKUP(A34,'MP APPUs'!$A$7:$R$87,3+IF($AQ$2=2,4,$AQ$2)+IF($AQ$2&lt;&gt;2,$AQ$3*2,$AQ$3)+IF($AQ$4=2,10,0)+IF($AQ$4=1,IF($AQ$2&lt;&gt;2,6,10),0)))</f>
        <v>N/A</v>
      </c>
      <c r="AR34" s="150" t="str">
        <f t="shared" si="2"/>
        <v>N/A</v>
      </c>
      <c r="AS34" s="150" t="str">
        <f t="shared" si="3"/>
        <v>N/A</v>
      </c>
    </row>
    <row r="35" spans="1:45">
      <c r="A35" s="150">
        <f t="shared" si="4"/>
        <v>28</v>
      </c>
      <c r="C35" s="153" t="str">
        <f>APPUs!C35</f>
        <v>N/A</v>
      </c>
      <c r="D35" s="150" t="str">
        <f>APPUs!D35</f>
        <v>N/A</v>
      </c>
      <c r="E35" s="150" t="str">
        <f>APPUs!E35</f>
        <v>N/A</v>
      </c>
      <c r="F35" s="150" t="str">
        <f>APPUs!F35</f>
        <v>N/A</v>
      </c>
      <c r="G35" s="150" t="str">
        <f>APPUs!G35</f>
        <v>N/A</v>
      </c>
      <c r="H35" s="150" t="str">
        <f>APPUs!H35</f>
        <v>N/A</v>
      </c>
      <c r="I35" s="150" t="str">
        <f>APPUs!I35</f>
        <v>N/A</v>
      </c>
      <c r="J35" s="150" t="str">
        <f>APPUs!J35</f>
        <v>N/A</v>
      </c>
      <c r="K35" s="150" t="str">
        <f>APPUs!K35</f>
        <v>N/A</v>
      </c>
      <c r="L35" s="150" t="str">
        <f>APPUs!L35</f>
        <v>N/A</v>
      </c>
      <c r="M35" s="150" t="str">
        <f>APPUs!M35</f>
        <v>N/A</v>
      </c>
      <c r="N35" s="150" t="str">
        <f>APPUs!N35</f>
        <v>N/A</v>
      </c>
      <c r="O35" s="150" t="str">
        <f>APPUs!O35</f>
        <v>N/A</v>
      </c>
      <c r="P35" s="150" t="str">
        <f>APPUs!P35</f>
        <v>N/A</v>
      </c>
      <c r="Q35" s="150" t="str">
        <f>APPUs!Q35</f>
        <v>N/A</v>
      </c>
      <c r="R35" s="152" t="str">
        <f>APPUs!R35</f>
        <v>N/A</v>
      </c>
      <c r="S35" s="14" t="str">
        <f>APPUs!S35</f>
        <v>N/A</v>
      </c>
      <c r="T35" s="13" t="str">
        <f>APPUs!T35</f>
        <v>N/A</v>
      </c>
      <c r="U35" s="150" t="str">
        <f>APPUs!U35</f>
        <v>N/A</v>
      </c>
      <c r="V35" s="150" t="str">
        <f>APPUs!V35</f>
        <v>N/A</v>
      </c>
      <c r="W35" s="150" t="str">
        <f>APPUs!W35</f>
        <v>N/A</v>
      </c>
      <c r="X35" s="150" t="str">
        <f>APPUs!X35</f>
        <v>N/A</v>
      </c>
      <c r="Y35" s="150" t="str">
        <f>APPUs!Y35</f>
        <v>N/A</v>
      </c>
      <c r="Z35" s="150" t="str">
        <f>APPUs!Z35</f>
        <v>N/A</v>
      </c>
      <c r="AA35" s="150" t="str">
        <f>APPUs!AA35</f>
        <v>N/A</v>
      </c>
      <c r="AB35" s="150" t="str">
        <f>APPUs!AB35</f>
        <v>N/A</v>
      </c>
      <c r="AC35" s="150" t="str">
        <f>APPUs!AC35</f>
        <v>N/A</v>
      </c>
      <c r="AD35" s="152" t="str">
        <f>APPUs!AD35</f>
        <v>N/A</v>
      </c>
      <c r="AE35" s="14" t="str">
        <f>APPUs!AE35</f>
        <v>N/A</v>
      </c>
      <c r="AF35" s="13" t="str">
        <f>APPUs!AF35</f>
        <v>N/A</v>
      </c>
      <c r="AG35" s="13" t="str">
        <f>APPUs!AG35</f>
        <v>N/A</v>
      </c>
      <c r="AH35" s="152" t="str">
        <f>APPUs!AH35</f>
        <v>N/A</v>
      </c>
      <c r="AI35" s="14" t="str">
        <f>APPUs!AI35</f>
        <v>N/A</v>
      </c>
      <c r="AJ35" s="13" t="str">
        <f>APPUs!AJ35</f>
        <v>N/A</v>
      </c>
      <c r="AK35" s="13" t="str">
        <f>APPUs!AK35</f>
        <v>N/A</v>
      </c>
      <c r="AL35" s="150" t="str">
        <f>APPUs!AL35</f>
        <v>N/A</v>
      </c>
      <c r="AM35" s="152" t="str">
        <f>APPUs!AM35</f>
        <v>N/A</v>
      </c>
      <c r="AN35" s="150"/>
      <c r="AO35" s="21"/>
      <c r="AQ35" s="150" t="str">
        <f>IF(AND($AQ$2=2,$AQ$4=2),"N/A",VLOOKUP(A35,'MP APPUs'!$A$7:$R$87,3+IF($AQ$2=2,4,$AQ$2)+IF($AQ$2&lt;&gt;2,$AQ$3*2,$AQ$3)+IF($AQ$4=2,10,0)+IF($AQ$4=1,IF($AQ$2&lt;&gt;2,6,10),0)))</f>
        <v>N/A</v>
      </c>
      <c r="AR35" s="150" t="str">
        <f t="shared" si="2"/>
        <v>N/A</v>
      </c>
      <c r="AS35" s="150" t="str">
        <f t="shared" si="3"/>
        <v>N/A</v>
      </c>
    </row>
    <row r="36" spans="1:45">
      <c r="A36" s="150">
        <f t="shared" si="4"/>
        <v>29</v>
      </c>
      <c r="C36" s="153" t="str">
        <f>APPUs!C36</f>
        <v>N/A</v>
      </c>
      <c r="D36" s="150" t="str">
        <f>APPUs!D36</f>
        <v>N/A</v>
      </c>
      <c r="E36" s="150" t="str">
        <f>APPUs!E36</f>
        <v>N/A</v>
      </c>
      <c r="F36" s="150" t="str">
        <f>APPUs!F36</f>
        <v>N/A</v>
      </c>
      <c r="G36" s="150" t="str">
        <f>APPUs!G36</f>
        <v>N/A</v>
      </c>
      <c r="H36" s="150" t="str">
        <f>APPUs!H36</f>
        <v>N/A</v>
      </c>
      <c r="I36" s="150" t="str">
        <f>APPUs!I36</f>
        <v>N/A</v>
      </c>
      <c r="J36" s="150" t="str">
        <f>APPUs!J36</f>
        <v>N/A</v>
      </c>
      <c r="K36" s="150" t="str">
        <f>APPUs!K36</f>
        <v>N/A</v>
      </c>
      <c r="L36" s="150" t="str">
        <f>APPUs!L36</f>
        <v>N/A</v>
      </c>
      <c r="M36" s="150" t="str">
        <f>APPUs!M36</f>
        <v>N/A</v>
      </c>
      <c r="N36" s="150" t="str">
        <f>APPUs!N36</f>
        <v>N/A</v>
      </c>
      <c r="O36" s="150" t="str">
        <f>APPUs!O36</f>
        <v>N/A</v>
      </c>
      <c r="P36" s="150" t="str">
        <f>APPUs!P36</f>
        <v>N/A</v>
      </c>
      <c r="Q36" s="150" t="str">
        <f>APPUs!Q36</f>
        <v>N/A</v>
      </c>
      <c r="R36" s="152" t="str">
        <f>APPUs!R36</f>
        <v>N/A</v>
      </c>
      <c r="S36" s="14" t="str">
        <f>APPUs!S36</f>
        <v>N/A</v>
      </c>
      <c r="T36" s="13" t="str">
        <f>APPUs!T36</f>
        <v>N/A</v>
      </c>
      <c r="U36" s="150" t="str">
        <f>APPUs!U36</f>
        <v>N/A</v>
      </c>
      <c r="V36" s="150" t="str">
        <f>APPUs!V36</f>
        <v>N/A</v>
      </c>
      <c r="W36" s="150" t="str">
        <f>APPUs!W36</f>
        <v>N/A</v>
      </c>
      <c r="X36" s="150" t="str">
        <f>APPUs!X36</f>
        <v>N/A</v>
      </c>
      <c r="Y36" s="150" t="str">
        <f>APPUs!Y36</f>
        <v>N/A</v>
      </c>
      <c r="Z36" s="150" t="str">
        <f>APPUs!Z36</f>
        <v>N/A</v>
      </c>
      <c r="AA36" s="150" t="str">
        <f>APPUs!AA36</f>
        <v>N/A</v>
      </c>
      <c r="AB36" s="150" t="str">
        <f>APPUs!AB36</f>
        <v>N/A</v>
      </c>
      <c r="AC36" s="150" t="str">
        <f>APPUs!AC36</f>
        <v>N/A</v>
      </c>
      <c r="AD36" s="152" t="str">
        <f>APPUs!AD36</f>
        <v>N/A</v>
      </c>
      <c r="AE36" s="14" t="str">
        <f>APPUs!AE36</f>
        <v>N/A</v>
      </c>
      <c r="AF36" s="13" t="str">
        <f>APPUs!AF36</f>
        <v>N/A</v>
      </c>
      <c r="AG36" s="13" t="str">
        <f>APPUs!AG36</f>
        <v>N/A</v>
      </c>
      <c r="AH36" s="152" t="str">
        <f>APPUs!AH36</f>
        <v>N/A</v>
      </c>
      <c r="AI36" s="14" t="str">
        <f>APPUs!AI36</f>
        <v>N/A</v>
      </c>
      <c r="AJ36" s="13" t="str">
        <f>APPUs!AJ36</f>
        <v>N/A</v>
      </c>
      <c r="AK36" s="13" t="str">
        <f>APPUs!AK36</f>
        <v>N/A</v>
      </c>
      <c r="AL36" s="150" t="str">
        <f>APPUs!AL36</f>
        <v>N/A</v>
      </c>
      <c r="AM36" s="152" t="str">
        <f>APPUs!AM36</f>
        <v>N/A</v>
      </c>
      <c r="AN36" s="150"/>
      <c r="AO36" s="21"/>
      <c r="AQ36" s="150" t="str">
        <f>IF(AND($AQ$2=2,$AQ$4=2),"N/A",VLOOKUP(A36,'MP APPUs'!$A$7:$R$87,3+IF($AQ$2=2,4,$AQ$2)+IF($AQ$2&lt;&gt;2,$AQ$3*2,$AQ$3)+IF($AQ$4=2,10,0)+IF($AQ$4=1,IF($AQ$2&lt;&gt;2,6,10),0)))</f>
        <v>N/A</v>
      </c>
      <c r="AR36" s="150" t="str">
        <f t="shared" si="2"/>
        <v>N/A</v>
      </c>
      <c r="AS36" s="150" t="str">
        <f t="shared" si="3"/>
        <v>N/A</v>
      </c>
    </row>
    <row r="37" spans="1:45">
      <c r="A37" s="150">
        <f t="shared" si="4"/>
        <v>30</v>
      </c>
      <c r="C37" s="153" t="str">
        <f>APPUs!C37</f>
        <v>N/A</v>
      </c>
      <c r="D37" s="150" t="str">
        <f>APPUs!D37</f>
        <v>N/A</v>
      </c>
      <c r="E37" s="150" t="str">
        <f>APPUs!E37</f>
        <v>N/A</v>
      </c>
      <c r="F37" s="150" t="str">
        <f>APPUs!F37</f>
        <v>N/A</v>
      </c>
      <c r="G37" s="150" t="str">
        <f>APPUs!G37</f>
        <v>N/A</v>
      </c>
      <c r="H37" s="150" t="str">
        <f>APPUs!H37</f>
        <v>N/A</v>
      </c>
      <c r="I37" s="150" t="str">
        <f>APPUs!I37</f>
        <v>N/A</v>
      </c>
      <c r="J37" s="150" t="str">
        <f>APPUs!J37</f>
        <v>N/A</v>
      </c>
      <c r="K37" s="150" t="str">
        <f>APPUs!K37</f>
        <v>N/A</v>
      </c>
      <c r="L37" s="150" t="str">
        <f>APPUs!L37</f>
        <v>N/A</v>
      </c>
      <c r="M37" s="150" t="str">
        <f>APPUs!M37</f>
        <v>N/A</v>
      </c>
      <c r="N37" s="150" t="str">
        <f>APPUs!N37</f>
        <v>N/A</v>
      </c>
      <c r="O37" s="150" t="str">
        <f>APPUs!O37</f>
        <v>N/A</v>
      </c>
      <c r="P37" s="150" t="str">
        <f>APPUs!P37</f>
        <v>N/A</v>
      </c>
      <c r="Q37" s="150" t="str">
        <f>APPUs!Q37</f>
        <v>N/A</v>
      </c>
      <c r="R37" s="152" t="str">
        <f>APPUs!R37</f>
        <v>N/A</v>
      </c>
      <c r="S37" s="14" t="str">
        <f>APPUs!S37</f>
        <v>N/A</v>
      </c>
      <c r="T37" s="13" t="str">
        <f>APPUs!T37</f>
        <v>N/A</v>
      </c>
      <c r="U37" s="150" t="str">
        <f>APPUs!U37</f>
        <v>N/A</v>
      </c>
      <c r="V37" s="150" t="str">
        <f>APPUs!V37</f>
        <v>N/A</v>
      </c>
      <c r="W37" s="150" t="str">
        <f>APPUs!W37</f>
        <v>N/A</v>
      </c>
      <c r="X37" s="150" t="str">
        <f>APPUs!X37</f>
        <v>N/A</v>
      </c>
      <c r="Y37" s="150" t="str">
        <f>APPUs!Y37</f>
        <v>N/A</v>
      </c>
      <c r="Z37" s="150" t="str">
        <f>APPUs!Z37</f>
        <v>N/A</v>
      </c>
      <c r="AA37" s="150" t="str">
        <f>APPUs!AA37</f>
        <v>N/A</v>
      </c>
      <c r="AB37" s="150" t="str">
        <f>APPUs!AB37</f>
        <v>N/A</v>
      </c>
      <c r="AC37" s="150" t="str">
        <f>APPUs!AC37</f>
        <v>N/A</v>
      </c>
      <c r="AD37" s="152" t="str">
        <f>APPUs!AD37</f>
        <v>N/A</v>
      </c>
      <c r="AE37" s="14" t="str">
        <f>APPUs!AE37</f>
        <v>N/A</v>
      </c>
      <c r="AF37" s="13" t="str">
        <f>APPUs!AF37</f>
        <v>N/A</v>
      </c>
      <c r="AG37" s="13" t="str">
        <f>APPUs!AG37</f>
        <v>N/A</v>
      </c>
      <c r="AH37" s="152" t="str">
        <f>APPUs!AH37</f>
        <v>N/A</v>
      </c>
      <c r="AI37" s="14" t="str">
        <f>APPUs!AI37</f>
        <v>N/A</v>
      </c>
      <c r="AJ37" s="13" t="str">
        <f>APPUs!AJ37</f>
        <v>N/A</v>
      </c>
      <c r="AK37" s="13" t="str">
        <f>APPUs!AK37</f>
        <v>N/A</v>
      </c>
      <c r="AL37" s="150" t="str">
        <f>APPUs!AL37</f>
        <v>N/A</v>
      </c>
      <c r="AM37" s="152" t="str">
        <f>APPUs!AM37</f>
        <v>N/A</v>
      </c>
      <c r="AN37" s="150"/>
      <c r="AO37" s="21"/>
      <c r="AQ37" s="150" t="str">
        <f>IF(AND($AQ$2=2,$AQ$4=2),"N/A",VLOOKUP(A37,'MP APPUs'!$A$7:$R$87,3+IF($AQ$2=2,4,$AQ$2)+IF($AQ$2&lt;&gt;2,$AQ$3*2,$AQ$3)+IF($AQ$4=2,10,0)+IF($AQ$4=1,IF($AQ$2&lt;&gt;2,6,10),0)))</f>
        <v>N/A</v>
      </c>
      <c r="AR37" s="150" t="str">
        <f t="shared" si="2"/>
        <v>N/A</v>
      </c>
      <c r="AS37" s="150" t="str">
        <f t="shared" si="3"/>
        <v>N/A</v>
      </c>
    </row>
    <row r="38" spans="1:45">
      <c r="A38" s="150">
        <f t="shared" si="4"/>
        <v>31</v>
      </c>
      <c r="C38" s="153" t="str">
        <f>APPUs!C38</f>
        <v>N/A</v>
      </c>
      <c r="D38" s="150" t="str">
        <f>APPUs!D38</f>
        <v>N/A</v>
      </c>
      <c r="E38" s="150" t="str">
        <f>APPUs!E38</f>
        <v>N/A</v>
      </c>
      <c r="F38" s="150" t="str">
        <f>APPUs!F38</f>
        <v>N/A</v>
      </c>
      <c r="G38" s="150" t="str">
        <f>APPUs!G38</f>
        <v>N/A</v>
      </c>
      <c r="H38" s="150" t="str">
        <f>APPUs!H38</f>
        <v>N/A</v>
      </c>
      <c r="I38" s="150" t="str">
        <f>APPUs!I38</f>
        <v>N/A</v>
      </c>
      <c r="J38" s="150" t="str">
        <f>APPUs!J38</f>
        <v>N/A</v>
      </c>
      <c r="K38" s="150" t="str">
        <f>APPUs!K38</f>
        <v>N/A</v>
      </c>
      <c r="L38" s="150" t="str">
        <f>APPUs!L38</f>
        <v>N/A</v>
      </c>
      <c r="M38" s="150" t="str">
        <f>APPUs!M38</f>
        <v>N/A</v>
      </c>
      <c r="N38" s="150" t="str">
        <f>APPUs!N38</f>
        <v>N/A</v>
      </c>
      <c r="O38" s="150" t="str">
        <f>APPUs!O38</f>
        <v>N/A</v>
      </c>
      <c r="P38" s="150" t="str">
        <f>APPUs!P38</f>
        <v>N/A</v>
      </c>
      <c r="Q38" s="150" t="str">
        <f>APPUs!Q38</f>
        <v>N/A</v>
      </c>
      <c r="R38" s="152" t="str">
        <f>APPUs!R38</f>
        <v>N/A</v>
      </c>
      <c r="S38" s="14" t="str">
        <f>APPUs!S38</f>
        <v>N/A</v>
      </c>
      <c r="T38" s="13" t="str">
        <f>APPUs!T38</f>
        <v>N/A</v>
      </c>
      <c r="U38" s="150" t="str">
        <f>APPUs!U38</f>
        <v>N/A</v>
      </c>
      <c r="V38" s="150" t="str">
        <f>APPUs!V38</f>
        <v>N/A</v>
      </c>
      <c r="W38" s="150" t="str">
        <f>APPUs!W38</f>
        <v>N/A</v>
      </c>
      <c r="X38" s="150" t="str">
        <f>APPUs!X38</f>
        <v>N/A</v>
      </c>
      <c r="Y38" s="150" t="str">
        <f>APPUs!Y38</f>
        <v>N/A</v>
      </c>
      <c r="Z38" s="150" t="str">
        <f>APPUs!Z38</f>
        <v>N/A</v>
      </c>
      <c r="AA38" s="150" t="str">
        <f>APPUs!AA38</f>
        <v>N/A</v>
      </c>
      <c r="AB38" s="150" t="str">
        <f>APPUs!AB38</f>
        <v>N/A</v>
      </c>
      <c r="AC38" s="150" t="str">
        <f>APPUs!AC38</f>
        <v>N/A</v>
      </c>
      <c r="AD38" s="152" t="str">
        <f>APPUs!AD38</f>
        <v>N/A</v>
      </c>
      <c r="AE38" s="14" t="str">
        <f>APPUs!AE38</f>
        <v>N/A</v>
      </c>
      <c r="AF38" s="13" t="str">
        <f>APPUs!AF38</f>
        <v>N/A</v>
      </c>
      <c r="AG38" s="13" t="str">
        <f>APPUs!AG38</f>
        <v>N/A</v>
      </c>
      <c r="AH38" s="152" t="str">
        <f>APPUs!AH38</f>
        <v>N/A</v>
      </c>
      <c r="AI38" s="14" t="str">
        <f>APPUs!AI38</f>
        <v>N/A</v>
      </c>
      <c r="AJ38" s="13" t="str">
        <f>APPUs!AJ38</f>
        <v>N/A</v>
      </c>
      <c r="AK38" s="13" t="str">
        <f>APPUs!AK38</f>
        <v>N/A</v>
      </c>
      <c r="AL38" s="150" t="str">
        <f>APPUs!AL38</f>
        <v>N/A</v>
      </c>
      <c r="AM38" s="152" t="str">
        <f>APPUs!AM38</f>
        <v>N/A</v>
      </c>
      <c r="AN38" s="150"/>
      <c r="AO38" s="21"/>
      <c r="AQ38" s="150" t="str">
        <f>IF(AND($AQ$2=2,$AQ$4=2),"N/A",VLOOKUP(A38,'MP APPUs'!$A$7:$R$87,3+IF($AQ$2=2,4,$AQ$2)+IF($AQ$2&lt;&gt;2,$AQ$3*2,$AQ$3)+IF($AQ$4=2,10,0)+IF($AQ$4=1,IF($AQ$2&lt;&gt;2,6,10),0)))</f>
        <v>N/A</v>
      </c>
      <c r="AR38" s="150" t="str">
        <f t="shared" si="2"/>
        <v>N/A</v>
      </c>
      <c r="AS38" s="150" t="str">
        <f t="shared" si="3"/>
        <v>N/A</v>
      </c>
    </row>
    <row r="39" spans="1:45">
      <c r="A39" s="150">
        <f t="shared" si="4"/>
        <v>32</v>
      </c>
      <c r="C39" s="153" t="str">
        <f>APPUs!C39</f>
        <v>N/A</v>
      </c>
      <c r="D39" s="150" t="str">
        <f>APPUs!D39</f>
        <v>N/A</v>
      </c>
      <c r="E39" s="150" t="str">
        <f>APPUs!E39</f>
        <v>N/A</v>
      </c>
      <c r="F39" s="150" t="str">
        <f>APPUs!F39</f>
        <v>N/A</v>
      </c>
      <c r="G39" s="150" t="str">
        <f>APPUs!G39</f>
        <v>N/A</v>
      </c>
      <c r="H39" s="150" t="str">
        <f>APPUs!H39</f>
        <v>N/A</v>
      </c>
      <c r="I39" s="150" t="str">
        <f>APPUs!I39</f>
        <v>N/A</v>
      </c>
      <c r="J39" s="150" t="str">
        <f>APPUs!J39</f>
        <v>N/A</v>
      </c>
      <c r="K39" s="150" t="str">
        <f>APPUs!K39</f>
        <v>N/A</v>
      </c>
      <c r="L39" s="150" t="str">
        <f>APPUs!L39</f>
        <v>N/A</v>
      </c>
      <c r="M39" s="150" t="str">
        <f>APPUs!M39</f>
        <v>N/A</v>
      </c>
      <c r="N39" s="150" t="str">
        <f>APPUs!N39</f>
        <v>N/A</v>
      </c>
      <c r="O39" s="150" t="str">
        <f>APPUs!O39</f>
        <v>N/A</v>
      </c>
      <c r="P39" s="150" t="str">
        <f>APPUs!P39</f>
        <v>N/A</v>
      </c>
      <c r="Q39" s="150" t="str">
        <f>APPUs!Q39</f>
        <v>N/A</v>
      </c>
      <c r="R39" s="152" t="str">
        <f>APPUs!R39</f>
        <v>N/A</v>
      </c>
      <c r="S39" s="14" t="str">
        <f>APPUs!S39</f>
        <v>N/A</v>
      </c>
      <c r="T39" s="13" t="str">
        <f>APPUs!T39</f>
        <v>N/A</v>
      </c>
      <c r="U39" s="150" t="str">
        <f>APPUs!U39</f>
        <v>N/A</v>
      </c>
      <c r="V39" s="150" t="str">
        <f>APPUs!V39</f>
        <v>N/A</v>
      </c>
      <c r="W39" s="150" t="str">
        <f>APPUs!W39</f>
        <v>N/A</v>
      </c>
      <c r="X39" s="150" t="str">
        <f>APPUs!X39</f>
        <v>N/A</v>
      </c>
      <c r="Y39" s="150" t="str">
        <f>APPUs!Y39</f>
        <v>N/A</v>
      </c>
      <c r="Z39" s="150" t="str">
        <f>APPUs!Z39</f>
        <v>N/A</v>
      </c>
      <c r="AA39" s="150" t="str">
        <f>APPUs!AA39</f>
        <v>N/A</v>
      </c>
      <c r="AB39" s="150" t="str">
        <f>APPUs!AB39</f>
        <v>N/A</v>
      </c>
      <c r="AC39" s="150" t="str">
        <f>APPUs!AC39</f>
        <v>N/A</v>
      </c>
      <c r="AD39" s="152" t="str">
        <f>APPUs!AD39</f>
        <v>N/A</v>
      </c>
      <c r="AE39" s="14" t="str">
        <f>APPUs!AE39</f>
        <v>N/A</v>
      </c>
      <c r="AF39" s="13" t="str">
        <f>APPUs!AF39</f>
        <v>N/A</v>
      </c>
      <c r="AG39" s="13" t="str">
        <f>APPUs!AG39</f>
        <v>N/A</v>
      </c>
      <c r="AH39" s="152" t="str">
        <f>APPUs!AH39</f>
        <v>N/A</v>
      </c>
      <c r="AI39" s="14" t="str">
        <f>APPUs!AI39</f>
        <v>N/A</v>
      </c>
      <c r="AJ39" s="13" t="str">
        <f>APPUs!AJ39</f>
        <v>N/A</v>
      </c>
      <c r="AK39" s="13" t="str">
        <f>APPUs!AK39</f>
        <v>N/A</v>
      </c>
      <c r="AL39" s="150" t="str">
        <f>APPUs!AL39</f>
        <v>N/A</v>
      </c>
      <c r="AM39" s="152" t="str">
        <f>APPUs!AM39</f>
        <v>N/A</v>
      </c>
      <c r="AN39" s="150"/>
      <c r="AO39" s="21"/>
      <c r="AQ39" s="150" t="str">
        <f>IF(AND($AQ$2=2,$AQ$4=2),"N/A",VLOOKUP(A39,'MP APPUs'!$A$7:$R$87,3+IF($AQ$2=2,4,$AQ$2)+IF($AQ$2&lt;&gt;2,$AQ$3*2,$AQ$3)+IF($AQ$4=2,10,0)+IF($AQ$4=1,IF($AQ$2&lt;&gt;2,6,10),0)))</f>
        <v>N/A</v>
      </c>
      <c r="AR39" s="150" t="str">
        <f t="shared" si="2"/>
        <v>N/A</v>
      </c>
      <c r="AS39" s="150" t="str">
        <f t="shared" si="3"/>
        <v>N/A</v>
      </c>
    </row>
    <row r="40" spans="1:45">
      <c r="A40" s="150">
        <f t="shared" si="4"/>
        <v>33</v>
      </c>
      <c r="C40" s="153" t="str">
        <f>APPUs!C40</f>
        <v>N/A</v>
      </c>
      <c r="D40" s="150" t="str">
        <f>APPUs!D40</f>
        <v>N/A</v>
      </c>
      <c r="E40" s="150" t="str">
        <f>APPUs!E40</f>
        <v>N/A</v>
      </c>
      <c r="F40" s="150" t="str">
        <f>APPUs!F40</f>
        <v>N/A</v>
      </c>
      <c r="G40" s="150" t="str">
        <f>APPUs!G40</f>
        <v>N/A</v>
      </c>
      <c r="H40" s="150" t="str">
        <f>APPUs!H40</f>
        <v>N/A</v>
      </c>
      <c r="I40" s="150" t="str">
        <f>APPUs!I40</f>
        <v>N/A</v>
      </c>
      <c r="J40" s="150" t="str">
        <f>APPUs!J40</f>
        <v>N/A</v>
      </c>
      <c r="K40" s="150" t="str">
        <f>APPUs!K40</f>
        <v>N/A</v>
      </c>
      <c r="L40" s="150" t="str">
        <f>APPUs!L40</f>
        <v>N/A</v>
      </c>
      <c r="M40" s="150" t="str">
        <f>APPUs!M40</f>
        <v>N/A</v>
      </c>
      <c r="N40" s="150" t="str">
        <f>APPUs!N40</f>
        <v>N/A</v>
      </c>
      <c r="O40" s="150" t="str">
        <f>APPUs!O40</f>
        <v>N/A</v>
      </c>
      <c r="P40" s="150" t="str">
        <f>APPUs!P40</f>
        <v>N/A</v>
      </c>
      <c r="Q40" s="150" t="str">
        <f>APPUs!Q40</f>
        <v>N/A</v>
      </c>
      <c r="R40" s="152" t="str">
        <f>APPUs!R40</f>
        <v>N/A</v>
      </c>
      <c r="S40" s="14" t="str">
        <f>APPUs!S40</f>
        <v>N/A</v>
      </c>
      <c r="T40" s="13" t="str">
        <f>APPUs!T40</f>
        <v>N/A</v>
      </c>
      <c r="U40" s="150" t="str">
        <f>APPUs!U40</f>
        <v>N/A</v>
      </c>
      <c r="V40" s="150" t="str">
        <f>APPUs!V40</f>
        <v>N/A</v>
      </c>
      <c r="W40" s="150" t="str">
        <f>APPUs!W40</f>
        <v>N/A</v>
      </c>
      <c r="X40" s="150" t="str">
        <f>APPUs!X40</f>
        <v>N/A</v>
      </c>
      <c r="Y40" s="150" t="str">
        <f>APPUs!Y40</f>
        <v>N/A</v>
      </c>
      <c r="Z40" s="150" t="str">
        <f>APPUs!Z40</f>
        <v>N/A</v>
      </c>
      <c r="AA40" s="150" t="str">
        <f>APPUs!AA40</f>
        <v>N/A</v>
      </c>
      <c r="AB40" s="150" t="str">
        <f>APPUs!AB40</f>
        <v>N/A</v>
      </c>
      <c r="AC40" s="150" t="str">
        <f>APPUs!AC40</f>
        <v>N/A</v>
      </c>
      <c r="AD40" s="152" t="str">
        <f>APPUs!AD40</f>
        <v>N/A</v>
      </c>
      <c r="AE40" s="14" t="str">
        <f>APPUs!AE40</f>
        <v>N/A</v>
      </c>
      <c r="AF40" s="13" t="str">
        <f>APPUs!AF40</f>
        <v>N/A</v>
      </c>
      <c r="AG40" s="13" t="str">
        <f>APPUs!AG40</f>
        <v>N/A</v>
      </c>
      <c r="AH40" s="152" t="str">
        <f>APPUs!AH40</f>
        <v>N/A</v>
      </c>
      <c r="AI40" s="14" t="str">
        <f>APPUs!AI40</f>
        <v>N/A</v>
      </c>
      <c r="AJ40" s="13" t="str">
        <f>APPUs!AJ40</f>
        <v>N/A</v>
      </c>
      <c r="AK40" s="13" t="str">
        <f>APPUs!AK40</f>
        <v>N/A</v>
      </c>
      <c r="AL40" s="150" t="str">
        <f>APPUs!AL40</f>
        <v>N/A</v>
      </c>
      <c r="AM40" s="152" t="str">
        <f>APPUs!AM40</f>
        <v>N/A</v>
      </c>
      <c r="AN40" s="150"/>
      <c r="AO40" s="21"/>
      <c r="AQ40" s="150" t="str">
        <f>IF(AND($AQ$2=2,$AQ$4=2),"N/A",VLOOKUP(A40,'MP APPUs'!$A$7:$R$87,3+IF($AQ$2=2,4,$AQ$2)+IF($AQ$2&lt;&gt;2,$AQ$3*2,$AQ$3)+IF($AQ$4=2,10,0)+IF($AQ$4=1,IF($AQ$2&lt;&gt;2,6,10),0)))</f>
        <v>N/A</v>
      </c>
      <c r="AR40" s="150" t="str">
        <f t="shared" si="2"/>
        <v>N/A</v>
      </c>
      <c r="AS40" s="150" t="str">
        <f t="shared" si="3"/>
        <v>N/A</v>
      </c>
    </row>
    <row r="41" spans="1:45">
      <c r="A41" s="150">
        <f t="shared" si="4"/>
        <v>34</v>
      </c>
      <c r="C41" s="153" t="str">
        <f>APPUs!C41</f>
        <v>N/A</v>
      </c>
      <c r="D41" s="150" t="str">
        <f>APPUs!D41</f>
        <v>N/A</v>
      </c>
      <c r="E41" s="150" t="str">
        <f>APPUs!E41</f>
        <v>N/A</v>
      </c>
      <c r="F41" s="150" t="str">
        <f>APPUs!F41</f>
        <v>N/A</v>
      </c>
      <c r="G41" s="150" t="str">
        <f>APPUs!G41</f>
        <v>N/A</v>
      </c>
      <c r="H41" s="150" t="str">
        <f>APPUs!H41</f>
        <v>N/A</v>
      </c>
      <c r="I41" s="150" t="str">
        <f>APPUs!I41</f>
        <v>N/A</v>
      </c>
      <c r="J41" s="150" t="str">
        <f>APPUs!J41</f>
        <v>N/A</v>
      </c>
      <c r="K41" s="150" t="str">
        <f>APPUs!K41</f>
        <v>N/A</v>
      </c>
      <c r="L41" s="150" t="str">
        <f>APPUs!L41</f>
        <v>N/A</v>
      </c>
      <c r="M41" s="150" t="str">
        <f>APPUs!M41</f>
        <v>N/A</v>
      </c>
      <c r="N41" s="150" t="str">
        <f>APPUs!N41</f>
        <v>N/A</v>
      </c>
      <c r="O41" s="150" t="str">
        <f>APPUs!O41</f>
        <v>N/A</v>
      </c>
      <c r="P41" s="150" t="str">
        <f>APPUs!P41</f>
        <v>N/A</v>
      </c>
      <c r="Q41" s="150" t="str">
        <f>APPUs!Q41</f>
        <v>N/A</v>
      </c>
      <c r="R41" s="152" t="str">
        <f>APPUs!R41</f>
        <v>N/A</v>
      </c>
      <c r="S41" s="14" t="str">
        <f>APPUs!S41</f>
        <v>N/A</v>
      </c>
      <c r="T41" s="13" t="str">
        <f>APPUs!T41</f>
        <v>N/A</v>
      </c>
      <c r="U41" s="150" t="str">
        <f>APPUs!U41</f>
        <v>N/A</v>
      </c>
      <c r="V41" s="150" t="str">
        <f>APPUs!V41</f>
        <v>N/A</v>
      </c>
      <c r="W41" s="150" t="str">
        <f>APPUs!W41</f>
        <v>N/A</v>
      </c>
      <c r="X41" s="150" t="str">
        <f>APPUs!X41</f>
        <v>N/A</v>
      </c>
      <c r="Y41" s="150" t="str">
        <f>APPUs!Y41</f>
        <v>N/A</v>
      </c>
      <c r="Z41" s="150" t="str">
        <f>APPUs!Z41</f>
        <v>N/A</v>
      </c>
      <c r="AA41" s="150" t="str">
        <f>APPUs!AA41</f>
        <v>N/A</v>
      </c>
      <c r="AB41" s="150" t="str">
        <f>APPUs!AB41</f>
        <v>N/A</v>
      </c>
      <c r="AC41" s="150" t="str">
        <f>APPUs!AC41</f>
        <v>N/A</v>
      </c>
      <c r="AD41" s="152" t="str">
        <f>APPUs!AD41</f>
        <v>N/A</v>
      </c>
      <c r="AE41" s="14" t="str">
        <f>APPUs!AE41</f>
        <v>N/A</v>
      </c>
      <c r="AF41" s="13" t="str">
        <f>APPUs!AF41</f>
        <v>N/A</v>
      </c>
      <c r="AG41" s="13" t="str">
        <f>APPUs!AG41</f>
        <v>N/A</v>
      </c>
      <c r="AH41" s="152" t="str">
        <f>APPUs!AH41</f>
        <v>N/A</v>
      </c>
      <c r="AI41" s="14" t="str">
        <f>APPUs!AI41</f>
        <v>N/A</v>
      </c>
      <c r="AJ41" s="13" t="str">
        <f>APPUs!AJ41</f>
        <v>N/A</v>
      </c>
      <c r="AK41" s="13" t="str">
        <f>APPUs!AK41</f>
        <v>N/A</v>
      </c>
      <c r="AL41" s="150" t="str">
        <f>APPUs!AL41</f>
        <v>N/A</v>
      </c>
      <c r="AM41" s="152" t="str">
        <f>APPUs!AM41</f>
        <v>N/A</v>
      </c>
      <c r="AN41" s="150"/>
      <c r="AO41" s="21"/>
      <c r="AQ41" s="150" t="str">
        <f>IF(AND($AQ$2=2,$AQ$4=2),"N/A",VLOOKUP(A41,'MP APPUs'!$A$7:$R$87,3+IF($AQ$2=2,4,$AQ$2)+IF($AQ$2&lt;&gt;2,$AQ$3*2,$AQ$3)+IF($AQ$4=2,10,0)+IF($AQ$4=1,IF($AQ$2&lt;&gt;2,6,10),0)))</f>
        <v>N/A</v>
      </c>
      <c r="AR41" s="150" t="str">
        <f t="shared" si="2"/>
        <v>N/A</v>
      </c>
      <c r="AS41" s="150" t="str">
        <f t="shared" si="3"/>
        <v>N/A</v>
      </c>
    </row>
    <row r="42" spans="1:45">
      <c r="A42" s="150">
        <f t="shared" si="4"/>
        <v>35</v>
      </c>
      <c r="C42" s="153" t="str">
        <f>APPUs!C42</f>
        <v>N/A</v>
      </c>
      <c r="D42" s="150" t="str">
        <f>APPUs!D42</f>
        <v>N/A</v>
      </c>
      <c r="E42" s="150" t="str">
        <f>APPUs!E42</f>
        <v>N/A</v>
      </c>
      <c r="F42" s="150" t="str">
        <f>APPUs!F42</f>
        <v>N/A</v>
      </c>
      <c r="G42" s="150" t="str">
        <f>APPUs!G42</f>
        <v>N/A</v>
      </c>
      <c r="H42" s="150" t="str">
        <f>APPUs!H42</f>
        <v>N/A</v>
      </c>
      <c r="I42" s="150" t="str">
        <f>APPUs!I42</f>
        <v>N/A</v>
      </c>
      <c r="J42" s="150" t="str">
        <f>APPUs!J42</f>
        <v>N/A</v>
      </c>
      <c r="K42" s="150" t="str">
        <f>APPUs!K42</f>
        <v>N/A</v>
      </c>
      <c r="L42" s="150" t="str">
        <f>APPUs!L42</f>
        <v>N/A</v>
      </c>
      <c r="M42" s="150" t="str">
        <f>APPUs!M42</f>
        <v>N/A</v>
      </c>
      <c r="N42" s="150" t="str">
        <f>APPUs!N42</f>
        <v>N/A</v>
      </c>
      <c r="O42" s="150" t="str">
        <f>APPUs!O42</f>
        <v>N/A</v>
      </c>
      <c r="P42" s="150" t="str">
        <f>APPUs!P42</f>
        <v>N/A</v>
      </c>
      <c r="Q42" s="150" t="str">
        <f>APPUs!Q42</f>
        <v>N/A</v>
      </c>
      <c r="R42" s="152" t="str">
        <f>APPUs!R42</f>
        <v>N/A</v>
      </c>
      <c r="S42" s="14" t="str">
        <f>APPUs!S42</f>
        <v>N/A</v>
      </c>
      <c r="T42" s="13" t="str">
        <f>APPUs!T42</f>
        <v>N/A</v>
      </c>
      <c r="U42" s="150" t="str">
        <f>APPUs!U42</f>
        <v>N/A</v>
      </c>
      <c r="V42" s="150" t="str">
        <f>APPUs!V42</f>
        <v>N/A</v>
      </c>
      <c r="W42" s="150" t="str">
        <f>APPUs!W42</f>
        <v>N/A</v>
      </c>
      <c r="X42" s="150" t="str">
        <f>APPUs!X42</f>
        <v>N/A</v>
      </c>
      <c r="Y42" s="150" t="str">
        <f>APPUs!Y42</f>
        <v>N/A</v>
      </c>
      <c r="Z42" s="150" t="str">
        <f>APPUs!Z42</f>
        <v>N/A</v>
      </c>
      <c r="AA42" s="150" t="str">
        <f>APPUs!AA42</f>
        <v>N/A</v>
      </c>
      <c r="AB42" s="150" t="str">
        <f>APPUs!AB42</f>
        <v>N/A</v>
      </c>
      <c r="AC42" s="150" t="str">
        <f>APPUs!AC42</f>
        <v>N/A</v>
      </c>
      <c r="AD42" s="152" t="str">
        <f>APPUs!AD42</f>
        <v>N/A</v>
      </c>
      <c r="AE42" s="14" t="str">
        <f>APPUs!AE42</f>
        <v>N/A</v>
      </c>
      <c r="AF42" s="13" t="str">
        <f>APPUs!AF42</f>
        <v>N/A</v>
      </c>
      <c r="AG42" s="13" t="str">
        <f>APPUs!AG42</f>
        <v>N/A</v>
      </c>
      <c r="AH42" s="152" t="str">
        <f>APPUs!AH42</f>
        <v>N/A</v>
      </c>
      <c r="AI42" s="14" t="str">
        <f>APPUs!AI42</f>
        <v>N/A</v>
      </c>
      <c r="AJ42" s="13" t="str">
        <f>APPUs!AJ42</f>
        <v>N/A</v>
      </c>
      <c r="AK42" s="13" t="str">
        <f>APPUs!AK42</f>
        <v>N/A</v>
      </c>
      <c r="AL42" s="150" t="str">
        <f>APPUs!AL42</f>
        <v>N/A</v>
      </c>
      <c r="AM42" s="152" t="str">
        <f>APPUs!AM42</f>
        <v>N/A</v>
      </c>
      <c r="AN42" s="150"/>
      <c r="AO42" s="21"/>
      <c r="AQ42" s="150" t="str">
        <f>IF(AND($AQ$2=2,$AQ$4=2),"N/A",VLOOKUP(A42,'MP APPUs'!$A$7:$R$87,3+IF($AQ$2=2,4,$AQ$2)+IF($AQ$2&lt;&gt;2,$AQ$3*2,$AQ$3)+IF($AQ$4=2,10,0)+IF($AQ$4=1,IF($AQ$2&lt;&gt;2,6,10),0)))</f>
        <v>N/A</v>
      </c>
      <c r="AR42" s="150" t="str">
        <f t="shared" si="2"/>
        <v>N/A</v>
      </c>
      <c r="AS42" s="150" t="str">
        <f t="shared" si="3"/>
        <v>N/A</v>
      </c>
    </row>
    <row r="43" spans="1:45">
      <c r="A43" s="150">
        <f t="shared" si="4"/>
        <v>36</v>
      </c>
      <c r="C43" s="153" t="str">
        <f>APPUs!C43</f>
        <v>N/A</v>
      </c>
      <c r="D43" s="150" t="str">
        <f>APPUs!D43</f>
        <v>N/A</v>
      </c>
      <c r="E43" s="150" t="str">
        <f>APPUs!E43</f>
        <v>N/A</v>
      </c>
      <c r="F43" s="150" t="str">
        <f>APPUs!F43</f>
        <v>N/A</v>
      </c>
      <c r="G43" s="150" t="str">
        <f>APPUs!G43</f>
        <v>N/A</v>
      </c>
      <c r="H43" s="150" t="str">
        <f>APPUs!H43</f>
        <v>N/A</v>
      </c>
      <c r="I43" s="150" t="str">
        <f>APPUs!I43</f>
        <v>N/A</v>
      </c>
      <c r="J43" s="150" t="str">
        <f>APPUs!J43</f>
        <v>N/A</v>
      </c>
      <c r="K43" s="150" t="str">
        <f>APPUs!K43</f>
        <v>N/A</v>
      </c>
      <c r="L43" s="150" t="str">
        <f>APPUs!L43</f>
        <v>N/A</v>
      </c>
      <c r="M43" s="150" t="str">
        <f>APPUs!M43</f>
        <v>N/A</v>
      </c>
      <c r="N43" s="150" t="str">
        <f>APPUs!N43</f>
        <v>N/A</v>
      </c>
      <c r="O43" s="150" t="str">
        <f>APPUs!O43</f>
        <v>N/A</v>
      </c>
      <c r="P43" s="150" t="str">
        <f>APPUs!P43</f>
        <v>N/A</v>
      </c>
      <c r="Q43" s="150" t="str">
        <f>APPUs!Q43</f>
        <v>N/A</v>
      </c>
      <c r="R43" s="152" t="str">
        <f>APPUs!R43</f>
        <v>N/A</v>
      </c>
      <c r="S43" s="14" t="str">
        <f>APPUs!S43</f>
        <v>N/A</v>
      </c>
      <c r="T43" s="13" t="str">
        <f>APPUs!T43</f>
        <v>N/A</v>
      </c>
      <c r="U43" s="150" t="str">
        <f>APPUs!U43</f>
        <v>N/A</v>
      </c>
      <c r="V43" s="150" t="str">
        <f>APPUs!V43</f>
        <v>N/A</v>
      </c>
      <c r="W43" s="150" t="str">
        <f>APPUs!W43</f>
        <v>N/A</v>
      </c>
      <c r="X43" s="150" t="str">
        <f>APPUs!X43</f>
        <v>N/A</v>
      </c>
      <c r="Y43" s="150" t="str">
        <f>APPUs!Y43</f>
        <v>N/A</v>
      </c>
      <c r="Z43" s="150" t="str">
        <f>APPUs!Z43</f>
        <v>N/A</v>
      </c>
      <c r="AA43" s="150" t="str">
        <f>APPUs!AA43</f>
        <v>N/A</v>
      </c>
      <c r="AB43" s="150" t="str">
        <f>APPUs!AB43</f>
        <v>N/A</v>
      </c>
      <c r="AC43" s="150" t="str">
        <f>APPUs!AC43</f>
        <v>N/A</v>
      </c>
      <c r="AD43" s="152" t="str">
        <f>APPUs!AD43</f>
        <v>N/A</v>
      </c>
      <c r="AE43" s="14" t="str">
        <f>APPUs!AE43</f>
        <v>N/A</v>
      </c>
      <c r="AF43" s="13" t="str">
        <f>APPUs!AF43</f>
        <v>N/A</v>
      </c>
      <c r="AG43" s="13" t="str">
        <f>APPUs!AG43</f>
        <v>N/A</v>
      </c>
      <c r="AH43" s="152" t="str">
        <f>APPUs!AH43</f>
        <v>N/A</v>
      </c>
      <c r="AI43" s="14" t="str">
        <f>APPUs!AI43</f>
        <v>N/A</v>
      </c>
      <c r="AJ43" s="13" t="str">
        <f>APPUs!AJ43</f>
        <v>N/A</v>
      </c>
      <c r="AK43" s="13" t="str">
        <f>APPUs!AK43</f>
        <v>N/A</v>
      </c>
      <c r="AL43" s="150" t="str">
        <f>APPUs!AL43</f>
        <v>N/A</v>
      </c>
      <c r="AM43" s="152" t="str">
        <f>APPUs!AM43</f>
        <v>N/A</v>
      </c>
      <c r="AN43" s="150"/>
      <c r="AO43" s="21"/>
      <c r="AQ43" s="150" t="str">
        <f>IF(AND($AQ$2=2,$AQ$4=2),"N/A",VLOOKUP(A43,'MP APPUs'!$A$7:$R$87,3+IF($AQ$2=2,4,$AQ$2)+IF($AQ$2&lt;&gt;2,$AQ$3*2,$AQ$3)+IF($AQ$4=2,10,0)+IF($AQ$4=1,IF($AQ$2&lt;&gt;2,6,10),0)))</f>
        <v>N/A</v>
      </c>
      <c r="AR43" s="150" t="str">
        <f t="shared" si="2"/>
        <v>N/A</v>
      </c>
      <c r="AS43" s="150" t="str">
        <f t="shared" si="3"/>
        <v>N/A</v>
      </c>
    </row>
    <row r="44" spans="1:45">
      <c r="A44" s="150">
        <f t="shared" si="4"/>
        <v>37</v>
      </c>
      <c r="C44" s="153" t="str">
        <f>APPUs!C44</f>
        <v>N/A</v>
      </c>
      <c r="D44" s="150" t="str">
        <f>APPUs!D44</f>
        <v>N/A</v>
      </c>
      <c r="E44" s="150" t="str">
        <f>APPUs!E44</f>
        <v>N/A</v>
      </c>
      <c r="F44" s="150" t="str">
        <f>APPUs!F44</f>
        <v>N/A</v>
      </c>
      <c r="G44" s="150" t="str">
        <f>APPUs!G44</f>
        <v>N/A</v>
      </c>
      <c r="H44" s="150" t="str">
        <f>APPUs!H44</f>
        <v>N/A</v>
      </c>
      <c r="I44" s="150" t="str">
        <f>APPUs!I44</f>
        <v>N/A</v>
      </c>
      <c r="J44" s="150" t="str">
        <f>APPUs!J44</f>
        <v>N/A</v>
      </c>
      <c r="K44" s="150" t="str">
        <f>APPUs!K44</f>
        <v>N/A</v>
      </c>
      <c r="L44" s="150" t="str">
        <f>APPUs!L44</f>
        <v>N/A</v>
      </c>
      <c r="M44" s="150" t="str">
        <f>APPUs!M44</f>
        <v>N/A</v>
      </c>
      <c r="N44" s="150" t="str">
        <f>APPUs!N44</f>
        <v>N/A</v>
      </c>
      <c r="O44" s="150" t="str">
        <f>APPUs!O44</f>
        <v>N/A</v>
      </c>
      <c r="P44" s="150" t="str">
        <f>APPUs!P44</f>
        <v>N/A</v>
      </c>
      <c r="Q44" s="150" t="str">
        <f>APPUs!Q44</f>
        <v>N/A</v>
      </c>
      <c r="R44" s="152" t="str">
        <f>APPUs!R44</f>
        <v>N/A</v>
      </c>
      <c r="S44" s="14" t="str">
        <f>APPUs!S44</f>
        <v>N/A</v>
      </c>
      <c r="T44" s="13" t="str">
        <f>APPUs!T44</f>
        <v>N/A</v>
      </c>
      <c r="U44" s="150" t="str">
        <f>APPUs!U44</f>
        <v>N/A</v>
      </c>
      <c r="V44" s="150" t="str">
        <f>APPUs!V44</f>
        <v>N/A</v>
      </c>
      <c r="W44" s="150" t="str">
        <f>APPUs!W44</f>
        <v>N/A</v>
      </c>
      <c r="X44" s="150" t="str">
        <f>APPUs!X44</f>
        <v>N/A</v>
      </c>
      <c r="Y44" s="150" t="str">
        <f>APPUs!Y44</f>
        <v>N/A</v>
      </c>
      <c r="Z44" s="150" t="str">
        <f>APPUs!Z44</f>
        <v>N/A</v>
      </c>
      <c r="AA44" s="150" t="str">
        <f>APPUs!AA44</f>
        <v>N/A</v>
      </c>
      <c r="AB44" s="150" t="str">
        <f>APPUs!AB44</f>
        <v>N/A</v>
      </c>
      <c r="AC44" s="150" t="str">
        <f>APPUs!AC44</f>
        <v>N/A</v>
      </c>
      <c r="AD44" s="152" t="str">
        <f>APPUs!AD44</f>
        <v>N/A</v>
      </c>
      <c r="AE44" s="14" t="str">
        <f>APPUs!AE44</f>
        <v>N/A</v>
      </c>
      <c r="AF44" s="13" t="str">
        <f>APPUs!AF44</f>
        <v>N/A</v>
      </c>
      <c r="AG44" s="13" t="str">
        <f>APPUs!AG44</f>
        <v>N/A</v>
      </c>
      <c r="AH44" s="152" t="str">
        <f>APPUs!AH44</f>
        <v>N/A</v>
      </c>
      <c r="AI44" s="14" t="str">
        <f>APPUs!AI44</f>
        <v>N/A</v>
      </c>
      <c r="AJ44" s="13" t="str">
        <f>APPUs!AJ44</f>
        <v>N/A</v>
      </c>
      <c r="AK44" s="13" t="str">
        <f>APPUs!AK44</f>
        <v>N/A</v>
      </c>
      <c r="AL44" s="150" t="str">
        <f>APPUs!AL44</f>
        <v>N/A</v>
      </c>
      <c r="AM44" s="152" t="str">
        <f>APPUs!AM44</f>
        <v>N/A</v>
      </c>
      <c r="AN44" s="150"/>
      <c r="AO44" s="21"/>
      <c r="AQ44" s="150" t="str">
        <f>IF(AND($AQ$2=2,$AQ$4=2),"N/A",VLOOKUP(A44,'MP APPUs'!$A$7:$R$87,3+IF($AQ$2=2,4,$AQ$2)+IF($AQ$2&lt;&gt;2,$AQ$3*2,$AQ$3)+IF($AQ$4=2,10,0)+IF($AQ$4=1,IF($AQ$2&lt;&gt;2,6,10),0)))</f>
        <v>N/A</v>
      </c>
      <c r="AR44" s="150" t="str">
        <f t="shared" si="2"/>
        <v>N/A</v>
      </c>
      <c r="AS44" s="150" t="str">
        <f t="shared" si="3"/>
        <v>N/A</v>
      </c>
    </row>
    <row r="45" spans="1:45">
      <c r="A45" s="150">
        <f t="shared" si="4"/>
        <v>38</v>
      </c>
      <c r="C45" s="153" t="str">
        <f>APPUs!C45</f>
        <v>N/A</v>
      </c>
      <c r="D45" s="150" t="str">
        <f>APPUs!D45</f>
        <v>N/A</v>
      </c>
      <c r="E45" s="150" t="str">
        <f>APPUs!E45</f>
        <v>N/A</v>
      </c>
      <c r="F45" s="150" t="str">
        <f>APPUs!F45</f>
        <v>N/A</v>
      </c>
      <c r="G45" s="150" t="str">
        <f>APPUs!G45</f>
        <v>N/A</v>
      </c>
      <c r="H45" s="150" t="str">
        <f>APPUs!H45</f>
        <v>N/A</v>
      </c>
      <c r="I45" s="150" t="str">
        <f>APPUs!I45</f>
        <v>N/A</v>
      </c>
      <c r="J45" s="150" t="str">
        <f>APPUs!J45</f>
        <v>N/A</v>
      </c>
      <c r="K45" s="150" t="str">
        <f>APPUs!K45</f>
        <v>N/A</v>
      </c>
      <c r="L45" s="150" t="str">
        <f>APPUs!L45</f>
        <v>N/A</v>
      </c>
      <c r="M45" s="150" t="str">
        <f>APPUs!M45</f>
        <v>N/A</v>
      </c>
      <c r="N45" s="150" t="str">
        <f>APPUs!N45</f>
        <v>N/A</v>
      </c>
      <c r="O45" s="150" t="str">
        <f>APPUs!O45</f>
        <v>N/A</v>
      </c>
      <c r="P45" s="150" t="str">
        <f>APPUs!P45</f>
        <v>N/A</v>
      </c>
      <c r="Q45" s="150" t="str">
        <f>APPUs!Q45</f>
        <v>N/A</v>
      </c>
      <c r="R45" s="152" t="str">
        <f>APPUs!R45</f>
        <v>N/A</v>
      </c>
      <c r="S45" s="14" t="str">
        <f>APPUs!S45</f>
        <v>N/A</v>
      </c>
      <c r="T45" s="13" t="str">
        <f>APPUs!T45</f>
        <v>N/A</v>
      </c>
      <c r="U45" s="150" t="str">
        <f>APPUs!U45</f>
        <v>N/A</v>
      </c>
      <c r="V45" s="150" t="str">
        <f>APPUs!V45</f>
        <v>N/A</v>
      </c>
      <c r="W45" s="150" t="str">
        <f>APPUs!W45</f>
        <v>N/A</v>
      </c>
      <c r="X45" s="150" t="str">
        <f>APPUs!X45</f>
        <v>N/A</v>
      </c>
      <c r="Y45" s="150" t="str">
        <f>APPUs!Y45</f>
        <v>N/A</v>
      </c>
      <c r="Z45" s="150" t="str">
        <f>APPUs!Z45</f>
        <v>N/A</v>
      </c>
      <c r="AA45" s="150" t="str">
        <f>APPUs!AA45</f>
        <v>N/A</v>
      </c>
      <c r="AB45" s="150" t="str">
        <f>APPUs!AB45</f>
        <v>N/A</v>
      </c>
      <c r="AC45" s="150" t="str">
        <f>APPUs!AC45</f>
        <v>N/A</v>
      </c>
      <c r="AD45" s="152" t="str">
        <f>APPUs!AD45</f>
        <v>N/A</v>
      </c>
      <c r="AE45" s="14" t="str">
        <f>APPUs!AE45</f>
        <v>N/A</v>
      </c>
      <c r="AF45" s="13" t="str">
        <f>APPUs!AF45</f>
        <v>N/A</v>
      </c>
      <c r="AG45" s="13" t="str">
        <f>APPUs!AG45</f>
        <v>N/A</v>
      </c>
      <c r="AH45" s="152" t="str">
        <f>APPUs!AH45</f>
        <v>N/A</v>
      </c>
      <c r="AI45" s="14" t="str">
        <f>APPUs!AI45</f>
        <v>N/A</v>
      </c>
      <c r="AJ45" s="13" t="str">
        <f>APPUs!AJ45</f>
        <v>N/A</v>
      </c>
      <c r="AK45" s="13" t="str">
        <f>APPUs!AK45</f>
        <v>N/A</v>
      </c>
      <c r="AL45" s="150" t="str">
        <f>APPUs!AL45</f>
        <v>N/A</v>
      </c>
      <c r="AM45" s="152" t="str">
        <f>APPUs!AM45</f>
        <v>N/A</v>
      </c>
      <c r="AN45" s="150"/>
      <c r="AO45" s="21"/>
      <c r="AQ45" s="150" t="str">
        <f>IF(AND($AQ$2=2,$AQ$4=2),"N/A",VLOOKUP(A45,'MP APPUs'!$A$7:$R$87,3+IF($AQ$2=2,4,$AQ$2)+IF($AQ$2&lt;&gt;2,$AQ$3*2,$AQ$3)+IF($AQ$4=2,10,0)+IF($AQ$4=1,IF($AQ$2&lt;&gt;2,6,10),0)))</f>
        <v>N/A</v>
      </c>
      <c r="AR45" s="150" t="str">
        <f t="shared" si="2"/>
        <v>N/A</v>
      </c>
      <c r="AS45" s="150" t="str">
        <f t="shared" si="3"/>
        <v>N/A</v>
      </c>
    </row>
    <row r="46" spans="1:45">
      <c r="A46" s="150">
        <f t="shared" si="4"/>
        <v>39</v>
      </c>
      <c r="C46" s="153" t="str">
        <f>APPUs!C46</f>
        <v>N/A</v>
      </c>
      <c r="D46" s="150" t="str">
        <f>APPUs!D46</f>
        <v>N/A</v>
      </c>
      <c r="E46" s="150" t="str">
        <f>APPUs!E46</f>
        <v>N/A</v>
      </c>
      <c r="F46" s="150" t="str">
        <f>APPUs!F46</f>
        <v>N/A</v>
      </c>
      <c r="G46" s="150" t="str">
        <f>APPUs!G46</f>
        <v>N/A</v>
      </c>
      <c r="H46" s="150" t="str">
        <f>APPUs!H46</f>
        <v>N/A</v>
      </c>
      <c r="I46" s="150" t="str">
        <f>APPUs!I46</f>
        <v>N/A</v>
      </c>
      <c r="J46" s="150" t="str">
        <f>APPUs!J46</f>
        <v>N/A</v>
      </c>
      <c r="K46" s="150" t="str">
        <f>APPUs!K46</f>
        <v>N/A</v>
      </c>
      <c r="L46" s="150" t="str">
        <f>APPUs!L46</f>
        <v>N/A</v>
      </c>
      <c r="M46" s="150" t="str">
        <f>APPUs!M46</f>
        <v>N/A</v>
      </c>
      <c r="N46" s="150" t="str">
        <f>APPUs!N46</f>
        <v>N/A</v>
      </c>
      <c r="O46" s="150" t="str">
        <f>APPUs!O46</f>
        <v>N/A</v>
      </c>
      <c r="P46" s="150" t="str">
        <f>APPUs!P46</f>
        <v>N/A</v>
      </c>
      <c r="Q46" s="150" t="str">
        <f>APPUs!Q46</f>
        <v>N/A</v>
      </c>
      <c r="R46" s="152" t="str">
        <f>APPUs!R46</f>
        <v>N/A</v>
      </c>
      <c r="S46" s="14" t="str">
        <f>APPUs!S46</f>
        <v>N/A</v>
      </c>
      <c r="T46" s="13" t="str">
        <f>APPUs!T46</f>
        <v>N/A</v>
      </c>
      <c r="U46" s="150" t="str">
        <f>APPUs!U46</f>
        <v>N/A</v>
      </c>
      <c r="V46" s="150" t="str">
        <f>APPUs!V46</f>
        <v>N/A</v>
      </c>
      <c r="W46" s="150" t="str">
        <f>APPUs!W46</f>
        <v>N/A</v>
      </c>
      <c r="X46" s="150" t="str">
        <f>APPUs!X46</f>
        <v>N/A</v>
      </c>
      <c r="Y46" s="150" t="str">
        <f>APPUs!Y46</f>
        <v>N/A</v>
      </c>
      <c r="Z46" s="150" t="str">
        <f>APPUs!Z46</f>
        <v>N/A</v>
      </c>
      <c r="AA46" s="150" t="str">
        <f>APPUs!AA46</f>
        <v>N/A</v>
      </c>
      <c r="AB46" s="150" t="str">
        <f>APPUs!AB46</f>
        <v>N/A</v>
      </c>
      <c r="AC46" s="150" t="str">
        <f>APPUs!AC46</f>
        <v>N/A</v>
      </c>
      <c r="AD46" s="152" t="str">
        <f>APPUs!AD46</f>
        <v>N/A</v>
      </c>
      <c r="AE46" s="14" t="str">
        <f>APPUs!AE46</f>
        <v>N/A</v>
      </c>
      <c r="AF46" s="13" t="str">
        <f>APPUs!AF46</f>
        <v>N/A</v>
      </c>
      <c r="AG46" s="13" t="str">
        <f>APPUs!AG46</f>
        <v>N/A</v>
      </c>
      <c r="AH46" s="152" t="str">
        <f>APPUs!AH46</f>
        <v>N/A</v>
      </c>
      <c r="AI46" s="14" t="str">
        <f>APPUs!AI46</f>
        <v>N/A</v>
      </c>
      <c r="AJ46" s="13" t="str">
        <f>APPUs!AJ46</f>
        <v>N/A</v>
      </c>
      <c r="AK46" s="13" t="str">
        <f>APPUs!AK46</f>
        <v>N/A</v>
      </c>
      <c r="AL46" s="150" t="str">
        <f>APPUs!AL46</f>
        <v>N/A</v>
      </c>
      <c r="AM46" s="152" t="str">
        <f>APPUs!AM46</f>
        <v>N/A</v>
      </c>
      <c r="AN46" s="150"/>
      <c r="AO46" s="21"/>
      <c r="AQ46" s="150" t="str">
        <f>IF(AND($AQ$2=2,$AQ$4=2),"N/A",VLOOKUP(A46,'MP APPUs'!$A$7:$R$87,3+IF($AQ$2=2,4,$AQ$2)+IF($AQ$2&lt;&gt;2,$AQ$3*2,$AQ$3)+IF($AQ$4=2,10,0)+IF($AQ$4=1,IF($AQ$2&lt;&gt;2,6,10),0)))</f>
        <v>N/A</v>
      </c>
      <c r="AR46" s="150" t="str">
        <f t="shared" si="2"/>
        <v>N/A</v>
      </c>
      <c r="AS46" s="150" t="str">
        <f t="shared" si="3"/>
        <v>N/A</v>
      </c>
    </row>
    <row r="47" spans="1:45">
      <c r="A47" s="150">
        <f t="shared" si="4"/>
        <v>40</v>
      </c>
      <c r="C47" s="153" t="str">
        <f>APPUs!C47</f>
        <v>N/A</v>
      </c>
      <c r="D47" s="150" t="str">
        <f>APPUs!D47</f>
        <v>N/A</v>
      </c>
      <c r="E47" s="150" t="str">
        <f>APPUs!E47</f>
        <v>N/A</v>
      </c>
      <c r="F47" s="150" t="str">
        <f>APPUs!F47</f>
        <v>N/A</v>
      </c>
      <c r="G47" s="150" t="str">
        <f>APPUs!G47</f>
        <v>N/A</v>
      </c>
      <c r="H47" s="150" t="str">
        <f>APPUs!H47</f>
        <v>N/A</v>
      </c>
      <c r="I47" s="150" t="str">
        <f>APPUs!I47</f>
        <v>N/A</v>
      </c>
      <c r="J47" s="150" t="str">
        <f>APPUs!J47</f>
        <v>N/A</v>
      </c>
      <c r="K47" s="150" t="str">
        <f>APPUs!K47</f>
        <v>N/A</v>
      </c>
      <c r="L47" s="150" t="str">
        <f>APPUs!L47</f>
        <v>N/A</v>
      </c>
      <c r="M47" s="150" t="str">
        <f>APPUs!M47</f>
        <v>N/A</v>
      </c>
      <c r="N47" s="150" t="str">
        <f>APPUs!N47</f>
        <v>N/A</v>
      </c>
      <c r="O47" s="150" t="str">
        <f>APPUs!O47</f>
        <v>N/A</v>
      </c>
      <c r="P47" s="150" t="str">
        <f>APPUs!P47</f>
        <v>N/A</v>
      </c>
      <c r="Q47" s="150" t="str">
        <f>APPUs!Q47</f>
        <v>N/A</v>
      </c>
      <c r="R47" s="152" t="str">
        <f>APPUs!R47</f>
        <v>N/A</v>
      </c>
      <c r="S47" s="14" t="str">
        <f>APPUs!S47</f>
        <v>N/A</v>
      </c>
      <c r="T47" s="13" t="str">
        <f>APPUs!T47</f>
        <v>N/A</v>
      </c>
      <c r="U47" s="150" t="str">
        <f>APPUs!U47</f>
        <v>N/A</v>
      </c>
      <c r="V47" s="150" t="str">
        <f>APPUs!V47</f>
        <v>N/A</v>
      </c>
      <c r="W47" s="150" t="str">
        <f>APPUs!W47</f>
        <v>N/A</v>
      </c>
      <c r="X47" s="150" t="str">
        <f>APPUs!X47</f>
        <v>N/A</v>
      </c>
      <c r="Y47" s="150" t="str">
        <f>APPUs!Y47</f>
        <v>N/A</v>
      </c>
      <c r="Z47" s="150" t="str">
        <f>APPUs!Z47</f>
        <v>N/A</v>
      </c>
      <c r="AA47" s="150" t="str">
        <f>APPUs!AA47</f>
        <v>N/A</v>
      </c>
      <c r="AB47" s="150" t="str">
        <f>APPUs!AB47</f>
        <v>N/A</v>
      </c>
      <c r="AC47" s="150" t="str">
        <f>APPUs!AC47</f>
        <v>N/A</v>
      </c>
      <c r="AD47" s="152" t="str">
        <f>APPUs!AD47</f>
        <v>N/A</v>
      </c>
      <c r="AE47" s="14" t="str">
        <f>APPUs!AE47</f>
        <v>N/A</v>
      </c>
      <c r="AF47" s="13" t="str">
        <f>APPUs!AF47</f>
        <v>N/A</v>
      </c>
      <c r="AG47" s="13" t="str">
        <f>APPUs!AG47</f>
        <v>N/A</v>
      </c>
      <c r="AH47" s="152" t="str">
        <f>APPUs!AH47</f>
        <v>N/A</v>
      </c>
      <c r="AI47" s="14" t="str">
        <f>APPUs!AI47</f>
        <v>N/A</v>
      </c>
      <c r="AJ47" s="13" t="str">
        <f>APPUs!AJ47</f>
        <v>N/A</v>
      </c>
      <c r="AK47" s="13" t="str">
        <f>APPUs!AK47</f>
        <v>N/A</v>
      </c>
      <c r="AL47" s="150" t="str">
        <f>APPUs!AL47</f>
        <v>N/A</v>
      </c>
      <c r="AM47" s="152" t="str">
        <f>APPUs!AM47</f>
        <v>N/A</v>
      </c>
      <c r="AN47" s="150"/>
      <c r="AO47" s="21"/>
      <c r="AQ47" s="150" t="str">
        <f>IF(AND($AQ$2=2,$AQ$4=2),"N/A",VLOOKUP(A47,'MP APPUs'!$A$7:$R$87,3+IF($AQ$2=2,4,$AQ$2)+IF($AQ$2&lt;&gt;2,$AQ$3*2,$AQ$3)+IF($AQ$4=2,10,0)+IF($AQ$4=1,IF($AQ$2&lt;&gt;2,6,10),0)))</f>
        <v>N/A</v>
      </c>
      <c r="AR47" s="150" t="str">
        <f t="shared" si="2"/>
        <v>N/A</v>
      </c>
      <c r="AS47" s="150" t="str">
        <f t="shared" si="3"/>
        <v>N/A</v>
      </c>
    </row>
    <row r="48" spans="1:45">
      <c r="A48" s="150">
        <f t="shared" si="4"/>
        <v>41</v>
      </c>
      <c r="C48" s="153" t="str">
        <f>APPUs!C48</f>
        <v>N/A</v>
      </c>
      <c r="D48" s="150" t="str">
        <f>APPUs!D48</f>
        <v>N/A</v>
      </c>
      <c r="E48" s="150" t="str">
        <f>APPUs!E48</f>
        <v>N/A</v>
      </c>
      <c r="F48" s="150" t="str">
        <f>APPUs!F48</f>
        <v>N/A</v>
      </c>
      <c r="G48" s="150" t="str">
        <f>APPUs!G48</f>
        <v>N/A</v>
      </c>
      <c r="H48" s="150" t="str">
        <f>APPUs!H48</f>
        <v>N/A</v>
      </c>
      <c r="I48" s="150" t="str">
        <f>APPUs!I48</f>
        <v>N/A</v>
      </c>
      <c r="J48" s="150" t="str">
        <f>APPUs!J48</f>
        <v>N/A</v>
      </c>
      <c r="K48" s="150" t="str">
        <f>APPUs!K48</f>
        <v>N/A</v>
      </c>
      <c r="L48" s="150" t="str">
        <f>APPUs!L48</f>
        <v>N/A</v>
      </c>
      <c r="M48" s="150" t="str">
        <f>APPUs!M48</f>
        <v>N/A</v>
      </c>
      <c r="N48" s="150" t="str">
        <f>APPUs!N48</f>
        <v>N/A</v>
      </c>
      <c r="O48" s="150" t="str">
        <f>APPUs!O48</f>
        <v>N/A</v>
      </c>
      <c r="P48" s="150" t="str">
        <f>APPUs!P48</f>
        <v>N/A</v>
      </c>
      <c r="Q48" s="150" t="str">
        <f>APPUs!Q48</f>
        <v>N/A</v>
      </c>
      <c r="R48" s="152" t="str">
        <f>APPUs!R48</f>
        <v>N/A</v>
      </c>
      <c r="S48" s="14" t="str">
        <f>APPUs!S48</f>
        <v>N/A</v>
      </c>
      <c r="T48" s="13" t="str">
        <f>APPUs!T48</f>
        <v>N/A</v>
      </c>
      <c r="U48" s="150" t="str">
        <f>APPUs!U48</f>
        <v>N/A</v>
      </c>
      <c r="V48" s="150" t="str">
        <f>APPUs!V48</f>
        <v>N/A</v>
      </c>
      <c r="W48" s="150" t="str">
        <f>APPUs!W48</f>
        <v>N/A</v>
      </c>
      <c r="X48" s="150" t="str">
        <f>APPUs!X48</f>
        <v>N/A</v>
      </c>
      <c r="Y48" s="150" t="str">
        <f>APPUs!Y48</f>
        <v>N/A</v>
      </c>
      <c r="Z48" s="150" t="str">
        <f>APPUs!Z48</f>
        <v>N/A</v>
      </c>
      <c r="AA48" s="150" t="str">
        <f>APPUs!AA48</f>
        <v>N/A</v>
      </c>
      <c r="AB48" s="150" t="str">
        <f>APPUs!AB48</f>
        <v>N/A</v>
      </c>
      <c r="AC48" s="150" t="str">
        <f>APPUs!AC48</f>
        <v>N/A</v>
      </c>
      <c r="AD48" s="152" t="str">
        <f>APPUs!AD48</f>
        <v>N/A</v>
      </c>
      <c r="AE48" s="14" t="str">
        <f>APPUs!AE48</f>
        <v>N/A</v>
      </c>
      <c r="AF48" s="13" t="str">
        <f>APPUs!AF48</f>
        <v>N/A</v>
      </c>
      <c r="AG48" s="13" t="str">
        <f>APPUs!AG48</f>
        <v>N/A</v>
      </c>
      <c r="AH48" s="152" t="str">
        <f>APPUs!AH48</f>
        <v>N/A</v>
      </c>
      <c r="AI48" s="14" t="str">
        <f>APPUs!AI48</f>
        <v>N/A</v>
      </c>
      <c r="AJ48" s="13" t="str">
        <f>APPUs!AJ48</f>
        <v>N/A</v>
      </c>
      <c r="AK48" s="13" t="str">
        <f>APPUs!AK48</f>
        <v>N/A</v>
      </c>
      <c r="AL48" s="150" t="str">
        <f>APPUs!AL48</f>
        <v>N/A</v>
      </c>
      <c r="AM48" s="152" t="str">
        <f>APPUs!AM48</f>
        <v>N/A</v>
      </c>
      <c r="AN48" s="150"/>
      <c r="AO48" s="21"/>
      <c r="AQ48" s="150" t="str">
        <f>IF(AND($AQ$2=2,$AQ$4=2),"N/A",VLOOKUP(A48,'MP APPUs'!$A$7:$R$87,3+IF($AQ$2=2,4,$AQ$2)+IF($AQ$2&lt;&gt;2,$AQ$3*2,$AQ$3)+IF($AQ$4=2,10,0)+IF($AQ$4=1,IF($AQ$2&lt;&gt;2,6,10),0)))</f>
        <v>N/A</v>
      </c>
      <c r="AR48" s="150" t="str">
        <f t="shared" si="2"/>
        <v>N/A</v>
      </c>
      <c r="AS48" s="150" t="str">
        <f t="shared" si="3"/>
        <v>N/A</v>
      </c>
    </row>
    <row r="49" spans="1:45">
      <c r="A49" s="150">
        <f t="shared" si="4"/>
        <v>42</v>
      </c>
      <c r="C49" s="153" t="str">
        <f>APPUs!C49</f>
        <v>N/A</v>
      </c>
      <c r="D49" s="150" t="str">
        <f>APPUs!D49</f>
        <v>N/A</v>
      </c>
      <c r="E49" s="150" t="str">
        <f>APPUs!E49</f>
        <v>N/A</v>
      </c>
      <c r="F49" s="150" t="str">
        <f>APPUs!F49</f>
        <v>N/A</v>
      </c>
      <c r="G49" s="150" t="str">
        <f>APPUs!G49</f>
        <v>N/A</v>
      </c>
      <c r="H49" s="150" t="str">
        <f>APPUs!H49</f>
        <v>N/A</v>
      </c>
      <c r="I49" s="150" t="str">
        <f>APPUs!I49</f>
        <v>N/A</v>
      </c>
      <c r="J49" s="150" t="str">
        <f>APPUs!J49</f>
        <v>N/A</v>
      </c>
      <c r="K49" s="150" t="str">
        <f>APPUs!K49</f>
        <v>N/A</v>
      </c>
      <c r="L49" s="150" t="str">
        <f>APPUs!L49</f>
        <v>N/A</v>
      </c>
      <c r="M49" s="150" t="str">
        <f>APPUs!M49</f>
        <v>N/A</v>
      </c>
      <c r="N49" s="150" t="str">
        <f>APPUs!N49</f>
        <v>N/A</v>
      </c>
      <c r="O49" s="150" t="str">
        <f>APPUs!O49</f>
        <v>N/A</v>
      </c>
      <c r="P49" s="150" t="str">
        <f>APPUs!P49</f>
        <v>N/A</v>
      </c>
      <c r="Q49" s="150" t="str">
        <f>APPUs!Q49</f>
        <v>N/A</v>
      </c>
      <c r="R49" s="152" t="str">
        <f>APPUs!R49</f>
        <v>N/A</v>
      </c>
      <c r="S49" s="14" t="str">
        <f>APPUs!S49</f>
        <v>N/A</v>
      </c>
      <c r="T49" s="13" t="str">
        <f>APPUs!T49</f>
        <v>N/A</v>
      </c>
      <c r="U49" s="150" t="str">
        <f>APPUs!U49</f>
        <v>N/A</v>
      </c>
      <c r="V49" s="150" t="str">
        <f>APPUs!V49</f>
        <v>N/A</v>
      </c>
      <c r="W49" s="150" t="str">
        <f>APPUs!W49</f>
        <v>N/A</v>
      </c>
      <c r="X49" s="150" t="str">
        <f>APPUs!X49</f>
        <v>N/A</v>
      </c>
      <c r="Y49" s="150" t="str">
        <f>APPUs!Y49</f>
        <v>N/A</v>
      </c>
      <c r="Z49" s="150" t="str">
        <f>APPUs!Z49</f>
        <v>N/A</v>
      </c>
      <c r="AA49" s="150" t="str">
        <f>APPUs!AA49</f>
        <v>N/A</v>
      </c>
      <c r="AB49" s="150" t="str">
        <f>APPUs!AB49</f>
        <v>N/A</v>
      </c>
      <c r="AC49" s="150" t="str">
        <f>APPUs!AC49</f>
        <v>N/A</v>
      </c>
      <c r="AD49" s="152" t="str">
        <f>APPUs!AD49</f>
        <v>N/A</v>
      </c>
      <c r="AE49" s="14" t="str">
        <f>APPUs!AE49</f>
        <v>N/A</v>
      </c>
      <c r="AF49" s="13" t="str">
        <f>APPUs!AF49</f>
        <v>N/A</v>
      </c>
      <c r="AG49" s="13" t="str">
        <f>APPUs!AG49</f>
        <v>N/A</v>
      </c>
      <c r="AH49" s="152" t="str">
        <f>APPUs!AH49</f>
        <v>N/A</v>
      </c>
      <c r="AI49" s="14" t="str">
        <f>APPUs!AI49</f>
        <v>N/A</v>
      </c>
      <c r="AJ49" s="13" t="str">
        <f>APPUs!AJ49</f>
        <v>N/A</v>
      </c>
      <c r="AK49" s="13" t="str">
        <f>APPUs!AK49</f>
        <v>N/A</v>
      </c>
      <c r="AL49" s="150" t="str">
        <f>APPUs!AL49</f>
        <v>N/A</v>
      </c>
      <c r="AM49" s="152" t="str">
        <f>APPUs!AM49</f>
        <v>N/A</v>
      </c>
      <c r="AN49" s="150"/>
      <c r="AO49" s="21"/>
      <c r="AQ49" s="150" t="str">
        <f>IF(AND($AQ$2=2,$AQ$4=2),"N/A",VLOOKUP(A49,'MP APPUs'!$A$7:$R$87,3+IF($AQ$2=2,4,$AQ$2)+IF($AQ$2&lt;&gt;2,$AQ$3*2,$AQ$3)+IF($AQ$4=2,10,0)+IF($AQ$4=1,IF($AQ$2&lt;&gt;2,6,10),0)))</f>
        <v>N/A</v>
      </c>
      <c r="AR49" s="150" t="str">
        <f t="shared" si="2"/>
        <v>N/A</v>
      </c>
      <c r="AS49" s="150" t="str">
        <f t="shared" si="3"/>
        <v>N/A</v>
      </c>
    </row>
    <row r="50" spans="1:45">
      <c r="A50" s="150">
        <f t="shared" si="4"/>
        <v>43</v>
      </c>
      <c r="C50" s="153" t="str">
        <f>APPUs!C50</f>
        <v>N/A</v>
      </c>
      <c r="D50" s="150" t="str">
        <f>APPUs!D50</f>
        <v>N/A</v>
      </c>
      <c r="E50" s="150" t="str">
        <f>APPUs!E50</f>
        <v>N/A</v>
      </c>
      <c r="F50" s="150" t="str">
        <f>APPUs!F50</f>
        <v>N/A</v>
      </c>
      <c r="G50" s="150" t="str">
        <f>APPUs!G50</f>
        <v>N/A</v>
      </c>
      <c r="H50" s="150" t="str">
        <f>APPUs!H50</f>
        <v>N/A</v>
      </c>
      <c r="I50" s="150" t="str">
        <f>APPUs!I50</f>
        <v>N/A</v>
      </c>
      <c r="J50" s="150" t="str">
        <f>APPUs!J50</f>
        <v>N/A</v>
      </c>
      <c r="K50" s="150" t="str">
        <f>APPUs!K50</f>
        <v>N/A</v>
      </c>
      <c r="L50" s="150" t="str">
        <f>APPUs!L50</f>
        <v>N/A</v>
      </c>
      <c r="M50" s="150" t="str">
        <f>APPUs!M50</f>
        <v>N/A</v>
      </c>
      <c r="N50" s="150" t="str">
        <f>APPUs!N50</f>
        <v>N/A</v>
      </c>
      <c r="O50" s="150" t="str">
        <f>APPUs!O50</f>
        <v>N/A</v>
      </c>
      <c r="P50" s="150" t="str">
        <f>APPUs!P50</f>
        <v>N/A</v>
      </c>
      <c r="Q50" s="150" t="str">
        <f>APPUs!Q50</f>
        <v>N/A</v>
      </c>
      <c r="R50" s="152" t="str">
        <f>APPUs!R50</f>
        <v>N/A</v>
      </c>
      <c r="S50" s="14" t="str">
        <f>APPUs!S50</f>
        <v>N/A</v>
      </c>
      <c r="T50" s="13" t="str">
        <f>APPUs!T50</f>
        <v>N/A</v>
      </c>
      <c r="U50" s="150" t="str">
        <f>APPUs!U50</f>
        <v>N/A</v>
      </c>
      <c r="V50" s="150" t="str">
        <f>APPUs!V50</f>
        <v>N/A</v>
      </c>
      <c r="W50" s="150" t="str">
        <f>APPUs!W50</f>
        <v>N/A</v>
      </c>
      <c r="X50" s="150" t="str">
        <f>APPUs!X50</f>
        <v>N/A</v>
      </c>
      <c r="Y50" s="150" t="str">
        <f>APPUs!Y50</f>
        <v>N/A</v>
      </c>
      <c r="Z50" s="150" t="str">
        <f>APPUs!Z50</f>
        <v>N/A</v>
      </c>
      <c r="AA50" s="150" t="str">
        <f>APPUs!AA50</f>
        <v>N/A</v>
      </c>
      <c r="AB50" s="150" t="str">
        <f>APPUs!AB50</f>
        <v>N/A</v>
      </c>
      <c r="AC50" s="150" t="str">
        <f>APPUs!AC50</f>
        <v>N/A</v>
      </c>
      <c r="AD50" s="152" t="str">
        <f>APPUs!AD50</f>
        <v>N/A</v>
      </c>
      <c r="AE50" s="14" t="str">
        <f>APPUs!AE50</f>
        <v>N/A</v>
      </c>
      <c r="AF50" s="13" t="str">
        <f>APPUs!AF50</f>
        <v>N/A</v>
      </c>
      <c r="AG50" s="13" t="str">
        <f>APPUs!AG50</f>
        <v>N/A</v>
      </c>
      <c r="AH50" s="152" t="str">
        <f>APPUs!AH50</f>
        <v>N/A</v>
      </c>
      <c r="AI50" s="14" t="str">
        <f>APPUs!AI50</f>
        <v>N/A</v>
      </c>
      <c r="AJ50" s="13" t="str">
        <f>APPUs!AJ50</f>
        <v>N/A</v>
      </c>
      <c r="AK50" s="13" t="str">
        <f>APPUs!AK50</f>
        <v>N/A</v>
      </c>
      <c r="AL50" s="150" t="str">
        <f>APPUs!AL50</f>
        <v>N/A</v>
      </c>
      <c r="AM50" s="152" t="str">
        <f>APPUs!AM50</f>
        <v>N/A</v>
      </c>
      <c r="AN50" s="150"/>
      <c r="AO50" s="21"/>
      <c r="AQ50" s="150" t="str">
        <f>IF(AND($AQ$2=2,$AQ$4=2),"N/A",VLOOKUP(A50,'MP APPUs'!$A$7:$R$87,3+IF($AQ$2=2,4,$AQ$2)+IF($AQ$2&lt;&gt;2,$AQ$3*2,$AQ$3)+IF($AQ$4=2,10,0)+IF($AQ$4=1,IF($AQ$2&lt;&gt;2,6,10),0)))</f>
        <v>N/A</v>
      </c>
      <c r="AR50" s="150" t="str">
        <f t="shared" si="2"/>
        <v>N/A</v>
      </c>
      <c r="AS50" s="150" t="str">
        <f t="shared" si="3"/>
        <v>N/A</v>
      </c>
    </row>
    <row r="51" spans="1:45">
      <c r="A51" s="150">
        <f t="shared" si="4"/>
        <v>44</v>
      </c>
      <c r="C51" s="153" t="str">
        <f>APPUs!C51</f>
        <v>N/A</v>
      </c>
      <c r="D51" s="150" t="str">
        <f>APPUs!D51</f>
        <v>N/A</v>
      </c>
      <c r="E51" s="150" t="str">
        <f>APPUs!E51</f>
        <v>N/A</v>
      </c>
      <c r="F51" s="150" t="str">
        <f>APPUs!F51</f>
        <v>N/A</v>
      </c>
      <c r="G51" s="150" t="str">
        <f>APPUs!G51</f>
        <v>N/A</v>
      </c>
      <c r="H51" s="150" t="str">
        <f>APPUs!H51</f>
        <v>N/A</v>
      </c>
      <c r="I51" s="150" t="str">
        <f>APPUs!I51</f>
        <v>N/A</v>
      </c>
      <c r="J51" s="150" t="str">
        <f>APPUs!J51</f>
        <v>N/A</v>
      </c>
      <c r="K51" s="150" t="str">
        <f>APPUs!K51</f>
        <v>N/A</v>
      </c>
      <c r="L51" s="150" t="str">
        <f>APPUs!L51</f>
        <v>N/A</v>
      </c>
      <c r="M51" s="150" t="str">
        <f>APPUs!M51</f>
        <v>N/A</v>
      </c>
      <c r="N51" s="150" t="str">
        <f>APPUs!N51</f>
        <v>N/A</v>
      </c>
      <c r="O51" s="150" t="str">
        <f>APPUs!O51</f>
        <v>N/A</v>
      </c>
      <c r="P51" s="150" t="str">
        <f>APPUs!P51</f>
        <v>N/A</v>
      </c>
      <c r="Q51" s="150" t="str">
        <f>APPUs!Q51</f>
        <v>N/A</v>
      </c>
      <c r="R51" s="152" t="str">
        <f>APPUs!R51</f>
        <v>N/A</v>
      </c>
      <c r="S51" s="14" t="str">
        <f>APPUs!S51</f>
        <v>N/A</v>
      </c>
      <c r="T51" s="13" t="str">
        <f>APPUs!T51</f>
        <v>N/A</v>
      </c>
      <c r="U51" s="150" t="str">
        <f>APPUs!U51</f>
        <v>N/A</v>
      </c>
      <c r="V51" s="150" t="str">
        <f>APPUs!V51</f>
        <v>N/A</v>
      </c>
      <c r="W51" s="150" t="str">
        <f>APPUs!W51</f>
        <v>N/A</v>
      </c>
      <c r="X51" s="150" t="str">
        <f>APPUs!X51</f>
        <v>N/A</v>
      </c>
      <c r="Y51" s="150" t="str">
        <f>APPUs!Y51</f>
        <v>N/A</v>
      </c>
      <c r="Z51" s="150" t="str">
        <f>APPUs!Z51</f>
        <v>N/A</v>
      </c>
      <c r="AA51" s="150" t="str">
        <f>APPUs!AA51</f>
        <v>N/A</v>
      </c>
      <c r="AB51" s="150" t="str">
        <f>APPUs!AB51</f>
        <v>N/A</v>
      </c>
      <c r="AC51" s="150" t="str">
        <f>APPUs!AC51</f>
        <v>N/A</v>
      </c>
      <c r="AD51" s="152" t="str">
        <f>APPUs!AD51</f>
        <v>N/A</v>
      </c>
      <c r="AE51" s="14" t="str">
        <f>APPUs!AE51</f>
        <v>N/A</v>
      </c>
      <c r="AF51" s="13" t="str">
        <f>APPUs!AF51</f>
        <v>N/A</v>
      </c>
      <c r="AG51" s="13" t="str">
        <f>APPUs!AG51</f>
        <v>N/A</v>
      </c>
      <c r="AH51" s="152" t="str">
        <f>APPUs!AH51</f>
        <v>N/A</v>
      </c>
      <c r="AI51" s="14" t="str">
        <f>APPUs!AI51</f>
        <v>N/A</v>
      </c>
      <c r="AJ51" s="13" t="str">
        <f>APPUs!AJ51</f>
        <v>N/A</v>
      </c>
      <c r="AK51" s="13" t="str">
        <f>APPUs!AK51</f>
        <v>N/A</v>
      </c>
      <c r="AL51" s="150" t="str">
        <f>APPUs!AL51</f>
        <v>N/A</v>
      </c>
      <c r="AM51" s="152" t="str">
        <f>APPUs!AM51</f>
        <v>N/A</v>
      </c>
      <c r="AN51" s="150"/>
      <c r="AO51" s="21"/>
      <c r="AQ51" s="150" t="str">
        <f>IF(AND($AQ$2=2,$AQ$4=2),"N/A",VLOOKUP(A51,'MP APPUs'!$A$7:$R$87,3+IF($AQ$2=2,4,$AQ$2)+IF($AQ$2&lt;&gt;2,$AQ$3*2,$AQ$3)+IF($AQ$4=2,10,0)+IF($AQ$4=1,IF($AQ$2&lt;&gt;2,6,10),0)))</f>
        <v>N/A</v>
      </c>
      <c r="AR51" s="150" t="str">
        <f t="shared" si="2"/>
        <v>N/A</v>
      </c>
      <c r="AS51" s="150" t="str">
        <f t="shared" si="3"/>
        <v>N/A</v>
      </c>
    </row>
    <row r="52" spans="1:45">
      <c r="A52" s="150">
        <f t="shared" si="4"/>
        <v>45</v>
      </c>
      <c r="C52" s="153" t="str">
        <f>APPUs!C52</f>
        <v>N/A</v>
      </c>
      <c r="D52" s="150" t="str">
        <f>APPUs!D52</f>
        <v>N/A</v>
      </c>
      <c r="E52" s="150" t="str">
        <f>APPUs!E52</f>
        <v>N/A</v>
      </c>
      <c r="F52" s="150" t="str">
        <f>APPUs!F52</f>
        <v>N/A</v>
      </c>
      <c r="G52" s="150" t="str">
        <f>APPUs!G52</f>
        <v>N/A</v>
      </c>
      <c r="H52" s="150" t="str">
        <f>APPUs!H52</f>
        <v>N/A</v>
      </c>
      <c r="I52" s="150" t="str">
        <f>APPUs!I52</f>
        <v>N/A</v>
      </c>
      <c r="J52" s="150" t="str">
        <f>APPUs!J52</f>
        <v>N/A</v>
      </c>
      <c r="K52" s="150" t="str">
        <f>APPUs!K52</f>
        <v>N/A</v>
      </c>
      <c r="L52" s="150" t="str">
        <f>APPUs!L52</f>
        <v>N/A</v>
      </c>
      <c r="M52" s="150" t="str">
        <f>APPUs!M52</f>
        <v>N/A</v>
      </c>
      <c r="N52" s="150" t="str">
        <f>APPUs!N52</f>
        <v>N/A</v>
      </c>
      <c r="O52" s="150" t="str">
        <f>APPUs!O52</f>
        <v>N/A</v>
      </c>
      <c r="P52" s="150" t="str">
        <f>APPUs!P52</f>
        <v>N/A</v>
      </c>
      <c r="Q52" s="150" t="str">
        <f>APPUs!Q52</f>
        <v>N/A</v>
      </c>
      <c r="R52" s="152" t="str">
        <f>APPUs!R52</f>
        <v>N/A</v>
      </c>
      <c r="S52" s="14" t="str">
        <f>APPUs!S52</f>
        <v>N/A</v>
      </c>
      <c r="T52" s="13" t="str">
        <f>APPUs!T52</f>
        <v>N/A</v>
      </c>
      <c r="U52" s="150" t="str">
        <f>APPUs!U52</f>
        <v>N/A</v>
      </c>
      <c r="V52" s="150" t="str">
        <f>APPUs!V52</f>
        <v>N/A</v>
      </c>
      <c r="W52" s="150" t="str">
        <f>APPUs!W52</f>
        <v>N/A</v>
      </c>
      <c r="X52" s="150" t="str">
        <f>APPUs!X52</f>
        <v>N/A</v>
      </c>
      <c r="Y52" s="150" t="str">
        <f>APPUs!Y52</f>
        <v>N/A</v>
      </c>
      <c r="Z52" s="150" t="str">
        <f>APPUs!Z52</f>
        <v>N/A</v>
      </c>
      <c r="AA52" s="150" t="str">
        <f>APPUs!AA52</f>
        <v>N/A</v>
      </c>
      <c r="AB52" s="150" t="str">
        <f>APPUs!AB52</f>
        <v>N/A</v>
      </c>
      <c r="AC52" s="150" t="str">
        <f>APPUs!AC52</f>
        <v>N/A</v>
      </c>
      <c r="AD52" s="152" t="str">
        <f>APPUs!AD52</f>
        <v>N/A</v>
      </c>
      <c r="AE52" s="14" t="str">
        <f>APPUs!AE52</f>
        <v>N/A</v>
      </c>
      <c r="AF52" s="13" t="str">
        <f>APPUs!AF52</f>
        <v>N/A</v>
      </c>
      <c r="AG52" s="13" t="str">
        <f>APPUs!AG52</f>
        <v>N/A</v>
      </c>
      <c r="AH52" s="152" t="str">
        <f>APPUs!AH52</f>
        <v>N/A</v>
      </c>
      <c r="AI52" s="14" t="str">
        <f>APPUs!AI52</f>
        <v>N/A</v>
      </c>
      <c r="AJ52" s="13" t="str">
        <f>APPUs!AJ52</f>
        <v>N/A</v>
      </c>
      <c r="AK52" s="13" t="str">
        <f>APPUs!AK52</f>
        <v>N/A</v>
      </c>
      <c r="AL52" s="150" t="str">
        <f>APPUs!AL52</f>
        <v>N/A</v>
      </c>
      <c r="AM52" s="152" t="str">
        <f>APPUs!AM52</f>
        <v>N/A</v>
      </c>
      <c r="AN52" s="150"/>
      <c r="AO52" s="21"/>
      <c r="AQ52" s="150" t="str">
        <f>IF(AND($AQ$2=2,$AQ$4=2),"N/A",VLOOKUP(A52,'MP APPUs'!$A$7:$R$87,3+IF($AQ$2=2,4,$AQ$2)+IF($AQ$2&lt;&gt;2,$AQ$3*2,$AQ$3)+IF($AQ$4=2,10,0)+IF($AQ$4=1,IF($AQ$2&lt;&gt;2,6,10),0)))</f>
        <v>N/A</v>
      </c>
      <c r="AR52" s="150" t="str">
        <f t="shared" si="2"/>
        <v>N/A</v>
      </c>
      <c r="AS52" s="150" t="str">
        <f t="shared" si="3"/>
        <v>N/A</v>
      </c>
    </row>
    <row r="53" spans="1:45">
      <c r="A53" s="150">
        <f t="shared" si="4"/>
        <v>46</v>
      </c>
      <c r="C53" s="153" t="str">
        <f>APPUs!C53</f>
        <v>N/A</v>
      </c>
      <c r="D53" s="150" t="str">
        <f>APPUs!D53</f>
        <v>N/A</v>
      </c>
      <c r="E53" s="150" t="str">
        <f>APPUs!E53</f>
        <v>N/A</v>
      </c>
      <c r="F53" s="150" t="str">
        <f>APPUs!F53</f>
        <v>N/A</v>
      </c>
      <c r="G53" s="150" t="str">
        <f>APPUs!G53</f>
        <v>N/A</v>
      </c>
      <c r="H53" s="150" t="str">
        <f>APPUs!H53</f>
        <v>N/A</v>
      </c>
      <c r="I53" s="150" t="str">
        <f>APPUs!I53</f>
        <v>N/A</v>
      </c>
      <c r="J53" s="150" t="str">
        <f>APPUs!J53</f>
        <v>N/A</v>
      </c>
      <c r="K53" s="150" t="str">
        <f>APPUs!K53</f>
        <v>N/A</v>
      </c>
      <c r="L53" s="150" t="str">
        <f>APPUs!L53</f>
        <v>N/A</v>
      </c>
      <c r="M53" s="150" t="str">
        <f>APPUs!M53</f>
        <v>N/A</v>
      </c>
      <c r="N53" s="150" t="str">
        <f>APPUs!N53</f>
        <v>N/A</v>
      </c>
      <c r="O53" s="150" t="str">
        <f>APPUs!O53</f>
        <v>N/A</v>
      </c>
      <c r="P53" s="150" t="str">
        <f>APPUs!P53</f>
        <v>N/A</v>
      </c>
      <c r="Q53" s="150" t="str">
        <f>APPUs!Q53</f>
        <v>N/A</v>
      </c>
      <c r="R53" s="152" t="str">
        <f>APPUs!R53</f>
        <v>N/A</v>
      </c>
      <c r="S53" s="14" t="str">
        <f>APPUs!S53</f>
        <v>N/A</v>
      </c>
      <c r="T53" s="13" t="str">
        <f>APPUs!T53</f>
        <v>N/A</v>
      </c>
      <c r="U53" s="150" t="str">
        <f>APPUs!U53</f>
        <v>N/A</v>
      </c>
      <c r="V53" s="150" t="str">
        <f>APPUs!V53</f>
        <v>N/A</v>
      </c>
      <c r="W53" s="150" t="str">
        <f>APPUs!W53</f>
        <v>N/A</v>
      </c>
      <c r="X53" s="150" t="str">
        <f>APPUs!X53</f>
        <v>N/A</v>
      </c>
      <c r="Y53" s="150" t="str">
        <f>APPUs!Y53</f>
        <v>N/A</v>
      </c>
      <c r="Z53" s="150" t="str">
        <f>APPUs!Z53</f>
        <v>N/A</v>
      </c>
      <c r="AA53" s="150" t="str">
        <f>APPUs!AA53</f>
        <v>N/A</v>
      </c>
      <c r="AB53" s="150" t="str">
        <f>APPUs!AB53</f>
        <v>N/A</v>
      </c>
      <c r="AC53" s="150" t="str">
        <f>APPUs!AC53</f>
        <v>N/A</v>
      </c>
      <c r="AD53" s="152" t="str">
        <f>APPUs!AD53</f>
        <v>N/A</v>
      </c>
      <c r="AE53" s="14" t="str">
        <f>APPUs!AE53</f>
        <v>N/A</v>
      </c>
      <c r="AF53" s="13" t="str">
        <f>APPUs!AF53</f>
        <v>N/A</v>
      </c>
      <c r="AG53" s="13" t="str">
        <f>APPUs!AG53</f>
        <v>N/A</v>
      </c>
      <c r="AH53" s="152" t="str">
        <f>APPUs!AH53</f>
        <v>N/A</v>
      </c>
      <c r="AI53" s="14" t="str">
        <f>APPUs!AI53</f>
        <v>N/A</v>
      </c>
      <c r="AJ53" s="13" t="str">
        <f>APPUs!AJ53</f>
        <v>N/A</v>
      </c>
      <c r="AK53" s="13" t="str">
        <f>APPUs!AK53</f>
        <v>N/A</v>
      </c>
      <c r="AL53" s="150" t="str">
        <f>APPUs!AL53</f>
        <v>N/A</v>
      </c>
      <c r="AM53" s="152" t="str">
        <f>APPUs!AM53</f>
        <v>N/A</v>
      </c>
      <c r="AN53" s="150"/>
      <c r="AO53" s="21"/>
      <c r="AQ53" s="150" t="str">
        <f>IF(AND($AQ$2=2,$AQ$4=2),"N/A",VLOOKUP(A53,'MP APPUs'!$A$7:$R$87,3+IF($AQ$2=2,4,$AQ$2)+IF($AQ$2&lt;&gt;2,$AQ$3*2,$AQ$3)+IF($AQ$4=2,10,0)+IF($AQ$4=1,IF($AQ$2&lt;&gt;2,6,10),0)))</f>
        <v>N/A</v>
      </c>
      <c r="AR53" s="150" t="str">
        <f t="shared" si="2"/>
        <v>N/A</v>
      </c>
      <c r="AS53" s="150" t="str">
        <f t="shared" si="3"/>
        <v>N/A</v>
      </c>
    </row>
    <row r="54" spans="1:45">
      <c r="A54" s="150">
        <f t="shared" si="4"/>
        <v>47</v>
      </c>
      <c r="C54" s="153" t="str">
        <f>APPUs!C54</f>
        <v>N/A</v>
      </c>
      <c r="D54" s="150" t="str">
        <f>APPUs!D54</f>
        <v>N/A</v>
      </c>
      <c r="E54" s="150" t="str">
        <f>APPUs!E54</f>
        <v>N/A</v>
      </c>
      <c r="F54" s="150" t="str">
        <f>APPUs!F54</f>
        <v>N/A</v>
      </c>
      <c r="G54" s="150" t="str">
        <f>APPUs!G54</f>
        <v>N/A</v>
      </c>
      <c r="H54" s="150" t="str">
        <f>APPUs!H54</f>
        <v>N/A</v>
      </c>
      <c r="I54" s="150" t="str">
        <f>APPUs!I54</f>
        <v>N/A</v>
      </c>
      <c r="J54" s="150" t="str">
        <f>APPUs!J54</f>
        <v>N/A</v>
      </c>
      <c r="K54" s="150" t="str">
        <f>APPUs!K54</f>
        <v>N/A</v>
      </c>
      <c r="L54" s="150" t="str">
        <f>APPUs!L54</f>
        <v>N/A</v>
      </c>
      <c r="M54" s="150" t="str">
        <f>APPUs!M54</f>
        <v>N/A</v>
      </c>
      <c r="N54" s="150" t="str">
        <f>APPUs!N54</f>
        <v>N/A</v>
      </c>
      <c r="O54" s="150" t="str">
        <f>APPUs!O54</f>
        <v>N/A</v>
      </c>
      <c r="P54" s="150" t="str">
        <f>APPUs!P54</f>
        <v>N/A</v>
      </c>
      <c r="Q54" s="150" t="str">
        <f>APPUs!Q54</f>
        <v>N/A</v>
      </c>
      <c r="R54" s="152" t="str">
        <f>APPUs!R54</f>
        <v>N/A</v>
      </c>
      <c r="S54" s="14" t="str">
        <f>APPUs!S54</f>
        <v>N/A</v>
      </c>
      <c r="T54" s="13" t="str">
        <f>APPUs!T54</f>
        <v>N/A</v>
      </c>
      <c r="U54" s="150" t="str">
        <f>APPUs!U54</f>
        <v>N/A</v>
      </c>
      <c r="V54" s="150" t="str">
        <f>APPUs!V54</f>
        <v>N/A</v>
      </c>
      <c r="W54" s="150" t="str">
        <f>APPUs!W54</f>
        <v>N/A</v>
      </c>
      <c r="X54" s="150" t="str">
        <f>APPUs!X54</f>
        <v>N/A</v>
      </c>
      <c r="Y54" s="150" t="str">
        <f>APPUs!Y54</f>
        <v>N/A</v>
      </c>
      <c r="Z54" s="150" t="str">
        <f>APPUs!Z54</f>
        <v>N/A</v>
      </c>
      <c r="AA54" s="150" t="str">
        <f>APPUs!AA54</f>
        <v>N/A</v>
      </c>
      <c r="AB54" s="150" t="str">
        <f>APPUs!AB54</f>
        <v>N/A</v>
      </c>
      <c r="AC54" s="150" t="str">
        <f>APPUs!AC54</f>
        <v>N/A</v>
      </c>
      <c r="AD54" s="152" t="str">
        <f>APPUs!AD54</f>
        <v>N/A</v>
      </c>
      <c r="AE54" s="14" t="str">
        <f>APPUs!AE54</f>
        <v>N/A</v>
      </c>
      <c r="AF54" s="13" t="str">
        <f>APPUs!AF54</f>
        <v>N/A</v>
      </c>
      <c r="AG54" s="13" t="str">
        <f>APPUs!AG54</f>
        <v>N/A</v>
      </c>
      <c r="AH54" s="152" t="str">
        <f>APPUs!AH54</f>
        <v>N/A</v>
      </c>
      <c r="AI54" s="14" t="str">
        <f>APPUs!AI54</f>
        <v>N/A</v>
      </c>
      <c r="AJ54" s="13" t="str">
        <f>APPUs!AJ54</f>
        <v>N/A</v>
      </c>
      <c r="AK54" s="13" t="str">
        <f>APPUs!AK54</f>
        <v>N/A</v>
      </c>
      <c r="AL54" s="150" t="str">
        <f>APPUs!AL54</f>
        <v>N/A</v>
      </c>
      <c r="AM54" s="152" t="str">
        <f>APPUs!AM54</f>
        <v>N/A</v>
      </c>
      <c r="AN54" s="150"/>
      <c r="AO54" s="21"/>
      <c r="AQ54" s="150" t="str">
        <f>IF(AND($AQ$2=2,$AQ$4=2),"N/A",VLOOKUP(A54,'MP APPUs'!$A$7:$R$87,3+IF($AQ$2=2,4,$AQ$2)+IF($AQ$2&lt;&gt;2,$AQ$3*2,$AQ$3)+IF($AQ$4=2,10,0)+IF($AQ$4=1,IF($AQ$2&lt;&gt;2,6,10),0)))</f>
        <v>N/A</v>
      </c>
      <c r="AR54" s="150" t="str">
        <f t="shared" si="2"/>
        <v>N/A</v>
      </c>
      <c r="AS54" s="150" t="str">
        <f t="shared" si="3"/>
        <v>N/A</v>
      </c>
    </row>
    <row r="55" spans="1:45">
      <c r="A55" s="150">
        <f t="shared" si="4"/>
        <v>48</v>
      </c>
      <c r="C55" s="153" t="str">
        <f>APPUs!C55</f>
        <v>N/A</v>
      </c>
      <c r="D55" s="150" t="str">
        <f>APPUs!D55</f>
        <v>N/A</v>
      </c>
      <c r="E55" s="150" t="str">
        <f>APPUs!E55</f>
        <v>N/A</v>
      </c>
      <c r="F55" s="150" t="str">
        <f>APPUs!F55</f>
        <v>N/A</v>
      </c>
      <c r="G55" s="150" t="str">
        <f>APPUs!G55</f>
        <v>N/A</v>
      </c>
      <c r="H55" s="150" t="str">
        <f>APPUs!H55</f>
        <v>N/A</v>
      </c>
      <c r="I55" s="150" t="str">
        <f>APPUs!I55</f>
        <v>N/A</v>
      </c>
      <c r="J55" s="150" t="str">
        <f>APPUs!J55</f>
        <v>N/A</v>
      </c>
      <c r="K55" s="150" t="str">
        <f>APPUs!K55</f>
        <v>N/A</v>
      </c>
      <c r="L55" s="150" t="str">
        <f>APPUs!L55</f>
        <v>N/A</v>
      </c>
      <c r="M55" s="150" t="str">
        <f>APPUs!M55</f>
        <v>N/A</v>
      </c>
      <c r="N55" s="150" t="str">
        <f>APPUs!N55</f>
        <v>N/A</v>
      </c>
      <c r="O55" s="150" t="str">
        <f>APPUs!O55</f>
        <v>N/A</v>
      </c>
      <c r="P55" s="150" t="str">
        <f>APPUs!P55</f>
        <v>N/A</v>
      </c>
      <c r="Q55" s="150" t="str">
        <f>APPUs!Q55</f>
        <v>N/A</v>
      </c>
      <c r="R55" s="152" t="str">
        <f>APPUs!R55</f>
        <v>N/A</v>
      </c>
      <c r="S55" s="14" t="str">
        <f>APPUs!S55</f>
        <v>N/A</v>
      </c>
      <c r="T55" s="13" t="str">
        <f>APPUs!T55</f>
        <v>N/A</v>
      </c>
      <c r="U55" s="150" t="str">
        <f>APPUs!U55</f>
        <v>N/A</v>
      </c>
      <c r="V55" s="150" t="str">
        <f>APPUs!V55</f>
        <v>N/A</v>
      </c>
      <c r="W55" s="150" t="str">
        <f>APPUs!W55</f>
        <v>N/A</v>
      </c>
      <c r="X55" s="150" t="str">
        <f>APPUs!X55</f>
        <v>N/A</v>
      </c>
      <c r="Y55" s="150" t="str">
        <f>APPUs!Y55</f>
        <v>N/A</v>
      </c>
      <c r="Z55" s="150" t="str">
        <f>APPUs!Z55</f>
        <v>N/A</v>
      </c>
      <c r="AA55" s="150" t="str">
        <f>APPUs!AA55</f>
        <v>N/A</v>
      </c>
      <c r="AB55" s="150" t="str">
        <f>APPUs!AB55</f>
        <v>N/A</v>
      </c>
      <c r="AC55" s="150" t="str">
        <f>APPUs!AC55</f>
        <v>N/A</v>
      </c>
      <c r="AD55" s="152" t="str">
        <f>APPUs!AD55</f>
        <v>N/A</v>
      </c>
      <c r="AE55" s="14" t="str">
        <f>APPUs!AE55</f>
        <v>N/A</v>
      </c>
      <c r="AF55" s="13" t="str">
        <f>APPUs!AF55</f>
        <v>N/A</v>
      </c>
      <c r="AG55" s="13" t="str">
        <f>APPUs!AG55</f>
        <v>N/A</v>
      </c>
      <c r="AH55" s="152" t="str">
        <f>APPUs!AH55</f>
        <v>N/A</v>
      </c>
      <c r="AI55" s="14" t="str">
        <f>APPUs!AI55</f>
        <v>N/A</v>
      </c>
      <c r="AJ55" s="13" t="str">
        <f>APPUs!AJ55</f>
        <v>N/A</v>
      </c>
      <c r="AK55" s="13" t="str">
        <f>APPUs!AK55</f>
        <v>N/A</v>
      </c>
      <c r="AL55" s="150" t="str">
        <f>APPUs!AL55</f>
        <v>N/A</v>
      </c>
      <c r="AM55" s="152" t="str">
        <f>APPUs!AM55</f>
        <v>N/A</v>
      </c>
      <c r="AN55" s="150"/>
      <c r="AO55" s="21"/>
      <c r="AQ55" s="150" t="str">
        <f>IF(AND($AQ$2=2,$AQ$4=2),"N/A",VLOOKUP(A55,'MP APPUs'!$A$7:$R$87,3+IF($AQ$2=2,4,$AQ$2)+IF($AQ$2&lt;&gt;2,$AQ$3*2,$AQ$3)+IF($AQ$4=2,10,0)+IF($AQ$4=1,IF($AQ$2&lt;&gt;2,6,10),0)))</f>
        <v>N/A</v>
      </c>
      <c r="AR55" s="150" t="str">
        <f t="shared" si="2"/>
        <v>N/A</v>
      </c>
      <c r="AS55" s="150" t="str">
        <f t="shared" si="3"/>
        <v>N/A</v>
      </c>
    </row>
    <row r="56" spans="1:45">
      <c r="A56" s="150">
        <f t="shared" si="4"/>
        <v>49</v>
      </c>
      <c r="C56" s="153" t="str">
        <f>APPUs!C56</f>
        <v>N/A</v>
      </c>
      <c r="D56" s="150" t="str">
        <f>APPUs!D56</f>
        <v>N/A</v>
      </c>
      <c r="E56" s="150" t="str">
        <f>APPUs!E56</f>
        <v>N/A</v>
      </c>
      <c r="F56" s="150" t="str">
        <f>APPUs!F56</f>
        <v>N/A</v>
      </c>
      <c r="G56" s="150" t="str">
        <f>APPUs!G56</f>
        <v>N/A</v>
      </c>
      <c r="H56" s="150" t="str">
        <f>APPUs!H56</f>
        <v>N/A</v>
      </c>
      <c r="I56" s="150" t="str">
        <f>APPUs!I56</f>
        <v>N/A</v>
      </c>
      <c r="J56" s="150" t="str">
        <f>APPUs!J56</f>
        <v>N/A</v>
      </c>
      <c r="K56" s="150" t="str">
        <f>APPUs!K56</f>
        <v>N/A</v>
      </c>
      <c r="L56" s="150" t="str">
        <f>APPUs!L56</f>
        <v>N/A</v>
      </c>
      <c r="M56" s="150" t="str">
        <f>APPUs!M56</f>
        <v>N/A</v>
      </c>
      <c r="N56" s="150" t="str">
        <f>APPUs!N56</f>
        <v>N/A</v>
      </c>
      <c r="O56" s="150" t="str">
        <f>APPUs!O56</f>
        <v>N/A</v>
      </c>
      <c r="P56" s="150" t="str">
        <f>APPUs!P56</f>
        <v>N/A</v>
      </c>
      <c r="Q56" s="150" t="str">
        <f>APPUs!Q56</f>
        <v>N/A</v>
      </c>
      <c r="R56" s="152" t="str">
        <f>APPUs!R56</f>
        <v>N/A</v>
      </c>
      <c r="S56" s="14" t="str">
        <f>APPUs!S56</f>
        <v>N/A</v>
      </c>
      <c r="T56" s="13" t="str">
        <f>APPUs!T56</f>
        <v>N/A</v>
      </c>
      <c r="U56" s="150" t="str">
        <f>APPUs!U56</f>
        <v>N/A</v>
      </c>
      <c r="V56" s="150" t="str">
        <f>APPUs!V56</f>
        <v>N/A</v>
      </c>
      <c r="W56" s="150" t="str">
        <f>APPUs!W56</f>
        <v>N/A</v>
      </c>
      <c r="X56" s="150" t="str">
        <f>APPUs!X56</f>
        <v>N/A</v>
      </c>
      <c r="Y56" s="150" t="str">
        <f>APPUs!Y56</f>
        <v>N/A</v>
      </c>
      <c r="Z56" s="150" t="str">
        <f>APPUs!Z56</f>
        <v>N/A</v>
      </c>
      <c r="AA56" s="150" t="str">
        <f>APPUs!AA56</f>
        <v>N/A</v>
      </c>
      <c r="AB56" s="150" t="str">
        <f>APPUs!AB56</f>
        <v>N/A</v>
      </c>
      <c r="AC56" s="150" t="str">
        <f>APPUs!AC56</f>
        <v>N/A</v>
      </c>
      <c r="AD56" s="152" t="str">
        <f>APPUs!AD56</f>
        <v>N/A</v>
      </c>
      <c r="AE56" s="14" t="str">
        <f>APPUs!AE56</f>
        <v>N/A</v>
      </c>
      <c r="AF56" s="13" t="str">
        <f>APPUs!AF56</f>
        <v>N/A</v>
      </c>
      <c r="AG56" s="13" t="str">
        <f>APPUs!AG56</f>
        <v>N/A</v>
      </c>
      <c r="AH56" s="152" t="str">
        <f>APPUs!AH56</f>
        <v>N/A</v>
      </c>
      <c r="AI56" s="14" t="str">
        <f>APPUs!AI56</f>
        <v>N/A</v>
      </c>
      <c r="AJ56" s="13" t="str">
        <f>APPUs!AJ56</f>
        <v>N/A</v>
      </c>
      <c r="AK56" s="13" t="str">
        <f>APPUs!AK56</f>
        <v>N/A</v>
      </c>
      <c r="AL56" s="150" t="str">
        <f>APPUs!AL56</f>
        <v>N/A</v>
      </c>
      <c r="AM56" s="152" t="str">
        <f>APPUs!AM56</f>
        <v>N/A</v>
      </c>
      <c r="AN56" s="150"/>
      <c r="AO56" s="21"/>
      <c r="AQ56" s="150" t="str">
        <f>IF(AND($AQ$2=2,$AQ$4=2),"N/A",VLOOKUP(A56,'MP APPUs'!$A$7:$R$87,3+IF($AQ$2=2,4,$AQ$2)+IF($AQ$2&lt;&gt;2,$AQ$3*2,$AQ$3)+IF($AQ$4=2,10,0)+IF($AQ$4=1,IF($AQ$2&lt;&gt;2,6,10),0)))</f>
        <v>N/A</v>
      </c>
      <c r="AR56" s="150" t="str">
        <f t="shared" si="2"/>
        <v>N/A</v>
      </c>
      <c r="AS56" s="150" t="str">
        <f t="shared" si="3"/>
        <v>N/A</v>
      </c>
    </row>
    <row r="57" spans="1:45">
      <c r="A57" s="150">
        <f t="shared" si="4"/>
        <v>50</v>
      </c>
      <c r="C57" s="153" t="str">
        <f>APPUs!C57</f>
        <v>N/A</v>
      </c>
      <c r="D57" s="150" t="str">
        <f>APPUs!D57</f>
        <v>N/A</v>
      </c>
      <c r="E57" s="150" t="str">
        <f>APPUs!E57</f>
        <v>N/A</v>
      </c>
      <c r="F57" s="150" t="str">
        <f>APPUs!F57</f>
        <v>N/A</v>
      </c>
      <c r="G57" s="150" t="str">
        <f>APPUs!G57</f>
        <v>N/A</v>
      </c>
      <c r="H57" s="150" t="str">
        <f>APPUs!H57</f>
        <v>N/A</v>
      </c>
      <c r="I57" s="150" t="str">
        <f>APPUs!I57</f>
        <v>N/A</v>
      </c>
      <c r="J57" s="150" t="str">
        <f>APPUs!J57</f>
        <v>N/A</v>
      </c>
      <c r="K57" s="150" t="str">
        <f>APPUs!K57</f>
        <v>N/A</v>
      </c>
      <c r="L57" s="150" t="str">
        <f>APPUs!L57</f>
        <v>N/A</v>
      </c>
      <c r="M57" s="150" t="str">
        <f>APPUs!M57</f>
        <v>N/A</v>
      </c>
      <c r="N57" s="150" t="str">
        <f>APPUs!N57</f>
        <v>N/A</v>
      </c>
      <c r="O57" s="150" t="str">
        <f>APPUs!O57</f>
        <v>N/A</v>
      </c>
      <c r="P57" s="150" t="str">
        <f>APPUs!P57</f>
        <v>N/A</v>
      </c>
      <c r="Q57" s="150" t="str">
        <f>APPUs!Q57</f>
        <v>N/A</v>
      </c>
      <c r="R57" s="152" t="str">
        <f>APPUs!R57</f>
        <v>N/A</v>
      </c>
      <c r="S57" s="14">
        <f>APPUs!S57</f>
        <v>67.94</v>
      </c>
      <c r="T57" s="13">
        <f>APPUs!T57</f>
        <v>45.69</v>
      </c>
      <c r="U57" s="150">
        <f>APPUs!U57</f>
        <v>46.16</v>
      </c>
      <c r="V57" s="150">
        <f>APPUs!V57</f>
        <v>33.58</v>
      </c>
      <c r="W57" s="150">
        <f>APPUs!W57</f>
        <v>136.65</v>
      </c>
      <c r="X57" s="150">
        <f>APPUs!X57</f>
        <v>78.98</v>
      </c>
      <c r="Y57" s="150">
        <f>APPUs!Y57</f>
        <v>91.32</v>
      </c>
      <c r="Z57" s="150">
        <f>APPUs!Z57</f>
        <v>51.02</v>
      </c>
      <c r="AA57" s="150">
        <f>APPUs!AA57</f>
        <v>150.94999999999999</v>
      </c>
      <c r="AB57" s="150">
        <f>APPUs!AB57</f>
        <v>86.09</v>
      </c>
      <c r="AC57" s="150">
        <f>APPUs!AC57</f>
        <v>99.54</v>
      </c>
      <c r="AD57" s="152">
        <f>APPUs!AD57</f>
        <v>55.61</v>
      </c>
      <c r="AE57" s="14" t="str">
        <f>APPUs!AE57</f>
        <v>N/A</v>
      </c>
      <c r="AF57" s="13" t="str">
        <f>APPUs!AF57</f>
        <v>N/A</v>
      </c>
      <c r="AG57" s="13" t="str">
        <f>APPUs!AG57</f>
        <v>N/A</v>
      </c>
      <c r="AH57" s="152" t="str">
        <f>APPUs!AH57</f>
        <v>N/A</v>
      </c>
      <c r="AI57" s="14" t="str">
        <f>APPUs!AI57</f>
        <v>N/A</v>
      </c>
      <c r="AJ57" s="13" t="str">
        <f>APPUs!AJ57</f>
        <v>N/A</v>
      </c>
      <c r="AK57" s="13" t="str">
        <f>APPUs!AK57</f>
        <v>N/A</v>
      </c>
      <c r="AL57" s="150" t="str">
        <f>APPUs!AL57</f>
        <v>N/A</v>
      </c>
      <c r="AM57" s="152" t="str">
        <f>APPUs!AM57</f>
        <v>N/A</v>
      </c>
      <c r="AN57" s="150"/>
      <c r="AO57" s="21"/>
      <c r="AQ57" s="150" t="str">
        <f>IF(AND($AQ$2=2,$AQ$4=2),"N/A",VLOOKUP(A57,'MP APPUs'!$A$7:$R$87,3+IF($AQ$2=2,4,$AQ$2)+IF($AQ$2&lt;&gt;2,$AQ$3*2,$AQ$3)+IF($AQ$4=2,10,0)+IF($AQ$4=1,IF($AQ$2&lt;&gt;2,6,10),0)))</f>
        <v>N/A</v>
      </c>
      <c r="AR57" s="150">
        <f t="shared" si="2"/>
        <v>46.16</v>
      </c>
      <c r="AS57" s="150">
        <f t="shared" si="3"/>
        <v>99.54</v>
      </c>
    </row>
    <row r="58" spans="1:45">
      <c r="A58" s="150">
        <f t="shared" si="4"/>
        <v>51</v>
      </c>
      <c r="C58" s="153" t="str">
        <f>APPUs!C58</f>
        <v>N/A</v>
      </c>
      <c r="D58" s="150" t="str">
        <f>APPUs!D58</f>
        <v>N/A</v>
      </c>
      <c r="E58" s="150" t="str">
        <f>APPUs!E58</f>
        <v>N/A</v>
      </c>
      <c r="F58" s="150" t="str">
        <f>APPUs!F58</f>
        <v>N/A</v>
      </c>
      <c r="G58" s="150" t="str">
        <f>APPUs!G58</f>
        <v>N/A</v>
      </c>
      <c r="H58" s="150" t="str">
        <f>APPUs!H58</f>
        <v>N/A</v>
      </c>
      <c r="I58" s="150" t="str">
        <f>APPUs!I58</f>
        <v>N/A</v>
      </c>
      <c r="J58" s="150" t="str">
        <f>APPUs!J58</f>
        <v>N/A</v>
      </c>
      <c r="K58" s="150" t="str">
        <f>APPUs!K58</f>
        <v>N/A</v>
      </c>
      <c r="L58" s="150" t="str">
        <f>APPUs!L58</f>
        <v>N/A</v>
      </c>
      <c r="M58" s="150" t="str">
        <f>APPUs!M58</f>
        <v>N/A</v>
      </c>
      <c r="N58" s="150" t="str">
        <f>APPUs!N58</f>
        <v>N/A</v>
      </c>
      <c r="O58" s="150" t="str">
        <f>APPUs!O58</f>
        <v>N/A</v>
      </c>
      <c r="P58" s="150" t="str">
        <f>APPUs!P58</f>
        <v>N/A</v>
      </c>
      <c r="Q58" s="150" t="str">
        <f>APPUs!Q58</f>
        <v>N/A</v>
      </c>
      <c r="R58" s="152" t="str">
        <f>APPUs!R58</f>
        <v>N/A</v>
      </c>
      <c r="S58" s="14">
        <f>APPUs!S58</f>
        <v>68.209999999999994</v>
      </c>
      <c r="T58" s="13">
        <f>APPUs!T58</f>
        <v>46</v>
      </c>
      <c r="U58" s="150">
        <f>APPUs!U58</f>
        <v>46.74</v>
      </c>
      <c r="V58" s="150">
        <f>APPUs!V58</f>
        <v>34.229999999999997</v>
      </c>
      <c r="W58" s="150">
        <f>APPUs!W58</f>
        <v>137.47</v>
      </c>
      <c r="X58" s="150">
        <f>APPUs!X58</f>
        <v>79.69</v>
      </c>
      <c r="Y58" s="150">
        <f>APPUs!Y58</f>
        <v>91.62</v>
      </c>
      <c r="Z58" s="150">
        <f>APPUs!Z58</f>
        <v>51.68</v>
      </c>
      <c r="AA58" s="150">
        <f>APPUs!AA58</f>
        <v>151.11000000000001</v>
      </c>
      <c r="AB58" s="150">
        <f>APPUs!AB58</f>
        <v>86.86</v>
      </c>
      <c r="AC58" s="150">
        <f>APPUs!AC58</f>
        <v>99.87</v>
      </c>
      <c r="AD58" s="152">
        <f>APPUs!AD58</f>
        <v>56.33</v>
      </c>
      <c r="AE58" s="14" t="str">
        <f>APPUs!AE58</f>
        <v>N/A</v>
      </c>
      <c r="AF58" s="13" t="str">
        <f>APPUs!AF58</f>
        <v>N/A</v>
      </c>
      <c r="AG58" s="13" t="str">
        <f>APPUs!AG58</f>
        <v>N/A</v>
      </c>
      <c r="AH58" s="152" t="str">
        <f>APPUs!AH58</f>
        <v>N/A</v>
      </c>
      <c r="AI58" s="14" t="str">
        <f>APPUs!AI58</f>
        <v>N/A</v>
      </c>
      <c r="AJ58" s="13" t="str">
        <f>APPUs!AJ58</f>
        <v>N/A</v>
      </c>
      <c r="AK58" s="13" t="str">
        <f>APPUs!AK58</f>
        <v>N/A</v>
      </c>
      <c r="AL58" s="150" t="str">
        <f>APPUs!AL58</f>
        <v>N/A</v>
      </c>
      <c r="AM58" s="152" t="str">
        <f>APPUs!AM58</f>
        <v>N/A</v>
      </c>
      <c r="AN58" s="150"/>
      <c r="AO58" s="21"/>
      <c r="AQ58" s="150" t="str">
        <f>IF(AND($AQ$2=2,$AQ$4=2),"N/A",VLOOKUP(A58,'MP APPUs'!$A$7:$R$87,3+IF($AQ$2=2,4,$AQ$2)+IF($AQ$2&lt;&gt;2,$AQ$3*2,$AQ$3)+IF($AQ$4=2,10,0)+IF($AQ$4=1,IF($AQ$2&lt;&gt;2,6,10),0)))</f>
        <v>N/A</v>
      </c>
      <c r="AR58" s="150">
        <f t="shared" si="2"/>
        <v>46.74</v>
      </c>
      <c r="AS58" s="150">
        <f t="shared" si="3"/>
        <v>99.87</v>
      </c>
    </row>
    <row r="59" spans="1:45">
      <c r="A59" s="150">
        <f t="shared" si="4"/>
        <v>52</v>
      </c>
      <c r="C59" s="153" t="str">
        <f>APPUs!C59</f>
        <v>N/A</v>
      </c>
      <c r="D59" s="150" t="str">
        <f>APPUs!D59</f>
        <v>N/A</v>
      </c>
      <c r="E59" s="150" t="str">
        <f>APPUs!E59</f>
        <v>N/A</v>
      </c>
      <c r="F59" s="150" t="str">
        <f>APPUs!F59</f>
        <v>N/A</v>
      </c>
      <c r="G59" s="150" t="str">
        <f>APPUs!G59</f>
        <v>N/A</v>
      </c>
      <c r="H59" s="150" t="str">
        <f>APPUs!H59</f>
        <v>N/A</v>
      </c>
      <c r="I59" s="150" t="str">
        <f>APPUs!I59</f>
        <v>N/A</v>
      </c>
      <c r="J59" s="150" t="str">
        <f>APPUs!J59</f>
        <v>N/A</v>
      </c>
      <c r="K59" s="150" t="str">
        <f>APPUs!K59</f>
        <v>N/A</v>
      </c>
      <c r="L59" s="150" t="str">
        <f>APPUs!L59</f>
        <v>N/A</v>
      </c>
      <c r="M59" s="150" t="str">
        <f>APPUs!M59</f>
        <v>N/A</v>
      </c>
      <c r="N59" s="150" t="str">
        <f>APPUs!N59</f>
        <v>N/A</v>
      </c>
      <c r="O59" s="150" t="str">
        <f>APPUs!O59</f>
        <v>N/A</v>
      </c>
      <c r="P59" s="150" t="str">
        <f>APPUs!P59</f>
        <v>N/A</v>
      </c>
      <c r="Q59" s="150" t="str">
        <f>APPUs!Q59</f>
        <v>N/A</v>
      </c>
      <c r="R59" s="152" t="str">
        <f>APPUs!R59</f>
        <v>N/A</v>
      </c>
      <c r="S59" s="14">
        <f>APPUs!S59</f>
        <v>68.75</v>
      </c>
      <c r="T59" s="13">
        <f>APPUs!T59</f>
        <v>46.55</v>
      </c>
      <c r="U59" s="150">
        <f>APPUs!U59</f>
        <v>47.54</v>
      </c>
      <c r="V59" s="150">
        <f>APPUs!V59</f>
        <v>35.04</v>
      </c>
      <c r="W59" s="150">
        <f>APPUs!W59</f>
        <v>138.93</v>
      </c>
      <c r="X59" s="150">
        <f>APPUs!X59</f>
        <v>80.95</v>
      </c>
      <c r="Y59" s="150">
        <f>APPUs!Y59</f>
        <v>92.39</v>
      </c>
      <c r="Z59" s="150">
        <f>APPUs!Z59</f>
        <v>52.65</v>
      </c>
      <c r="AA59" s="150">
        <f>APPUs!AA59</f>
        <v>152.33000000000001</v>
      </c>
      <c r="AB59" s="150">
        <f>APPUs!AB59</f>
        <v>88.25</v>
      </c>
      <c r="AC59" s="150">
        <f>APPUs!AC59</f>
        <v>100.72</v>
      </c>
      <c r="AD59" s="152">
        <f>APPUs!AD59</f>
        <v>57.39</v>
      </c>
      <c r="AE59" s="14" t="str">
        <f>APPUs!AE59</f>
        <v>N/A</v>
      </c>
      <c r="AF59" s="13" t="str">
        <f>APPUs!AF59</f>
        <v>N/A</v>
      </c>
      <c r="AG59" s="13" t="str">
        <f>APPUs!AG59</f>
        <v>N/A</v>
      </c>
      <c r="AH59" s="152" t="str">
        <f>APPUs!AH59</f>
        <v>N/A</v>
      </c>
      <c r="AI59" s="14" t="str">
        <f>APPUs!AI59</f>
        <v>N/A</v>
      </c>
      <c r="AJ59" s="13" t="str">
        <f>APPUs!AJ59</f>
        <v>N/A</v>
      </c>
      <c r="AK59" s="13" t="str">
        <f>APPUs!AK59</f>
        <v>N/A</v>
      </c>
      <c r="AL59" s="150" t="str">
        <f>APPUs!AL59</f>
        <v>N/A</v>
      </c>
      <c r="AM59" s="152" t="str">
        <f>APPUs!AM59</f>
        <v>N/A</v>
      </c>
      <c r="AN59" s="150"/>
      <c r="AO59" s="21"/>
      <c r="AQ59" s="150" t="str">
        <f>IF(AND($AQ$2=2,$AQ$4=2),"N/A",VLOOKUP(A59,'MP APPUs'!$A$7:$R$87,3+IF($AQ$2=2,4,$AQ$2)+IF($AQ$2&lt;&gt;2,$AQ$3*2,$AQ$3)+IF($AQ$4=2,10,0)+IF($AQ$4=1,IF($AQ$2&lt;&gt;2,6,10),0)))</f>
        <v>N/A</v>
      </c>
      <c r="AR59" s="150">
        <f t="shared" si="2"/>
        <v>47.54</v>
      </c>
      <c r="AS59" s="150">
        <f t="shared" si="3"/>
        <v>100.72</v>
      </c>
    </row>
    <row r="60" spans="1:45">
      <c r="A60" s="150">
        <f t="shared" si="4"/>
        <v>53</v>
      </c>
      <c r="C60" s="153" t="str">
        <f>APPUs!C60</f>
        <v>N/A</v>
      </c>
      <c r="D60" s="150" t="str">
        <f>APPUs!D60</f>
        <v>N/A</v>
      </c>
      <c r="E60" s="150" t="str">
        <f>APPUs!E60</f>
        <v>N/A</v>
      </c>
      <c r="F60" s="150" t="str">
        <f>APPUs!F60</f>
        <v>N/A</v>
      </c>
      <c r="G60" s="150" t="str">
        <f>APPUs!G60</f>
        <v>N/A</v>
      </c>
      <c r="H60" s="150" t="str">
        <f>APPUs!H60</f>
        <v>N/A</v>
      </c>
      <c r="I60" s="150" t="str">
        <f>APPUs!I60</f>
        <v>N/A</v>
      </c>
      <c r="J60" s="150" t="str">
        <f>APPUs!J60</f>
        <v>N/A</v>
      </c>
      <c r="K60" s="150" t="str">
        <f>APPUs!K60</f>
        <v>N/A</v>
      </c>
      <c r="L60" s="150" t="str">
        <f>APPUs!L60</f>
        <v>N/A</v>
      </c>
      <c r="M60" s="150" t="str">
        <f>APPUs!M60</f>
        <v>N/A</v>
      </c>
      <c r="N60" s="150" t="str">
        <f>APPUs!N60</f>
        <v>N/A</v>
      </c>
      <c r="O60" s="150" t="str">
        <f>APPUs!O60</f>
        <v>N/A</v>
      </c>
      <c r="P60" s="150" t="str">
        <f>APPUs!P60</f>
        <v>N/A</v>
      </c>
      <c r="Q60" s="150" t="str">
        <f>APPUs!Q60</f>
        <v>N/A</v>
      </c>
      <c r="R60" s="152" t="str">
        <f>APPUs!R60</f>
        <v>N/A</v>
      </c>
      <c r="S60" s="14">
        <f>APPUs!S60</f>
        <v>69.58</v>
      </c>
      <c r="T60" s="13">
        <f>APPUs!T60</f>
        <v>47.33</v>
      </c>
      <c r="U60" s="150">
        <f>APPUs!U60</f>
        <v>48.55</v>
      </c>
      <c r="V60" s="150">
        <f>APPUs!V60</f>
        <v>36</v>
      </c>
      <c r="W60" s="150">
        <f>APPUs!W60</f>
        <v>141.03</v>
      </c>
      <c r="X60" s="150">
        <f>APPUs!X60</f>
        <v>82.76</v>
      </c>
      <c r="Y60" s="150">
        <f>APPUs!Y60</f>
        <v>93.63</v>
      </c>
      <c r="Z60" s="150">
        <f>APPUs!Z60</f>
        <v>53.93</v>
      </c>
      <c r="AA60" s="150">
        <f>APPUs!AA60</f>
        <v>154.59</v>
      </c>
      <c r="AB60" s="150">
        <f>APPUs!AB60</f>
        <v>90.25</v>
      </c>
      <c r="AC60" s="150">
        <f>APPUs!AC60</f>
        <v>102.08</v>
      </c>
      <c r="AD60" s="152">
        <f>APPUs!AD60</f>
        <v>58.78</v>
      </c>
      <c r="AE60" s="14" t="str">
        <f>APPUs!AE60</f>
        <v>N/A</v>
      </c>
      <c r="AF60" s="13" t="str">
        <f>APPUs!AF60</f>
        <v>N/A</v>
      </c>
      <c r="AG60" s="13" t="str">
        <f>APPUs!AG60</f>
        <v>N/A</v>
      </c>
      <c r="AH60" s="152" t="str">
        <f>APPUs!AH60</f>
        <v>N/A</v>
      </c>
      <c r="AI60" s="14" t="str">
        <f>APPUs!AI60</f>
        <v>N/A</v>
      </c>
      <c r="AJ60" s="13" t="str">
        <f>APPUs!AJ60</f>
        <v>N/A</v>
      </c>
      <c r="AK60" s="13" t="str">
        <f>APPUs!AK60</f>
        <v>N/A</v>
      </c>
      <c r="AL60" s="150" t="str">
        <f>APPUs!AL60</f>
        <v>N/A</v>
      </c>
      <c r="AM60" s="152" t="str">
        <f>APPUs!AM60</f>
        <v>N/A</v>
      </c>
      <c r="AN60" s="150"/>
      <c r="AO60" s="21"/>
      <c r="AQ60" s="150" t="str">
        <f>IF(AND($AQ$2=2,$AQ$4=2),"N/A",VLOOKUP(A60,'MP APPUs'!$A$7:$R$87,3+IF($AQ$2=2,4,$AQ$2)+IF($AQ$2&lt;&gt;2,$AQ$3*2,$AQ$3)+IF($AQ$4=2,10,0)+IF($AQ$4=1,IF($AQ$2&lt;&gt;2,6,10),0)))</f>
        <v>N/A</v>
      </c>
      <c r="AR60" s="150">
        <f t="shared" si="2"/>
        <v>48.55</v>
      </c>
      <c r="AS60" s="150">
        <f t="shared" si="3"/>
        <v>102.08</v>
      </c>
    </row>
    <row r="61" spans="1:45">
      <c r="A61" s="150">
        <f t="shared" si="4"/>
        <v>54</v>
      </c>
      <c r="C61" s="153" t="str">
        <f>APPUs!C61</f>
        <v>N/A</v>
      </c>
      <c r="D61" s="150" t="str">
        <f>APPUs!D61</f>
        <v>N/A</v>
      </c>
      <c r="E61" s="150" t="str">
        <f>APPUs!E61</f>
        <v>N/A</v>
      </c>
      <c r="F61" s="150" t="str">
        <f>APPUs!F61</f>
        <v>N/A</v>
      </c>
      <c r="G61" s="150" t="str">
        <f>APPUs!G61</f>
        <v>N/A</v>
      </c>
      <c r="H61" s="150" t="str">
        <f>APPUs!H61</f>
        <v>N/A</v>
      </c>
      <c r="I61" s="150" t="str">
        <f>APPUs!I61</f>
        <v>N/A</v>
      </c>
      <c r="J61" s="150" t="str">
        <f>APPUs!J61</f>
        <v>N/A</v>
      </c>
      <c r="K61" s="150" t="str">
        <f>APPUs!K61</f>
        <v>N/A</v>
      </c>
      <c r="L61" s="150" t="str">
        <f>APPUs!L61</f>
        <v>N/A</v>
      </c>
      <c r="M61" s="150" t="str">
        <f>APPUs!M61</f>
        <v>N/A</v>
      </c>
      <c r="N61" s="150" t="str">
        <f>APPUs!N61</f>
        <v>N/A</v>
      </c>
      <c r="O61" s="150" t="str">
        <f>APPUs!O61</f>
        <v>N/A</v>
      </c>
      <c r="P61" s="150" t="str">
        <f>APPUs!P61</f>
        <v>N/A</v>
      </c>
      <c r="Q61" s="150" t="str">
        <f>APPUs!Q61</f>
        <v>N/A</v>
      </c>
      <c r="R61" s="152" t="str">
        <f>APPUs!R61</f>
        <v>N/A</v>
      </c>
      <c r="S61" s="14">
        <f>APPUs!S61</f>
        <v>70.67</v>
      </c>
      <c r="T61" s="13">
        <f>APPUs!T61</f>
        <v>48.33</v>
      </c>
      <c r="U61" s="150">
        <f>APPUs!U61</f>
        <v>49.77</v>
      </c>
      <c r="V61" s="150">
        <f>APPUs!V61</f>
        <v>37.1</v>
      </c>
      <c r="W61" s="150">
        <f>APPUs!W61</f>
        <v>143.74</v>
      </c>
      <c r="X61" s="150">
        <f>APPUs!X61</f>
        <v>85.12</v>
      </c>
      <c r="Y61" s="150">
        <f>APPUs!Y61</f>
        <v>95.32</v>
      </c>
      <c r="Z61" s="150">
        <f>APPUs!Z61</f>
        <v>55.52</v>
      </c>
      <c r="AA61" s="150">
        <f>APPUs!AA61</f>
        <v>157.9</v>
      </c>
      <c r="AB61" s="150">
        <f>APPUs!AB61</f>
        <v>92.82</v>
      </c>
      <c r="AC61" s="150">
        <f>APPUs!AC61</f>
        <v>103.92</v>
      </c>
      <c r="AD61" s="152">
        <f>APPUs!AD61</f>
        <v>60.52</v>
      </c>
      <c r="AE61" s="14" t="str">
        <f>APPUs!AE61</f>
        <v>N/A</v>
      </c>
      <c r="AF61" s="13" t="str">
        <f>APPUs!AF61</f>
        <v>N/A</v>
      </c>
      <c r="AG61" s="13" t="str">
        <f>APPUs!AG61</f>
        <v>N/A</v>
      </c>
      <c r="AH61" s="152" t="str">
        <f>APPUs!AH61</f>
        <v>N/A</v>
      </c>
      <c r="AI61" s="14" t="str">
        <f>APPUs!AI61</f>
        <v>N/A</v>
      </c>
      <c r="AJ61" s="13" t="str">
        <f>APPUs!AJ61</f>
        <v>N/A</v>
      </c>
      <c r="AK61" s="13" t="str">
        <f>APPUs!AK61</f>
        <v>N/A</v>
      </c>
      <c r="AL61" s="150" t="str">
        <f>APPUs!AL61</f>
        <v>N/A</v>
      </c>
      <c r="AM61" s="152" t="str">
        <f>APPUs!AM61</f>
        <v>N/A</v>
      </c>
      <c r="AN61" s="150"/>
      <c r="AO61" s="21"/>
      <c r="AQ61" s="150" t="str">
        <f>IF(AND($AQ$2=2,$AQ$4=2),"N/A",VLOOKUP(A61,'MP APPUs'!$A$7:$R$87,3+IF($AQ$2=2,4,$AQ$2)+IF($AQ$2&lt;&gt;2,$AQ$3*2,$AQ$3)+IF($AQ$4=2,10,0)+IF($AQ$4=1,IF($AQ$2&lt;&gt;2,6,10),0)))</f>
        <v>N/A</v>
      </c>
      <c r="AR61" s="150">
        <f t="shared" si="2"/>
        <v>49.77</v>
      </c>
      <c r="AS61" s="150">
        <f t="shared" si="3"/>
        <v>103.92</v>
      </c>
    </row>
    <row r="62" spans="1:45">
      <c r="A62" s="150">
        <f t="shared" si="4"/>
        <v>55</v>
      </c>
      <c r="C62" s="153" t="str">
        <f>APPUs!C62</f>
        <v>N/A</v>
      </c>
      <c r="D62" s="150" t="str">
        <f>APPUs!D62</f>
        <v>N/A</v>
      </c>
      <c r="E62" s="150" t="str">
        <f>APPUs!E62</f>
        <v>N/A</v>
      </c>
      <c r="F62" s="150" t="str">
        <f>APPUs!F62</f>
        <v>N/A</v>
      </c>
      <c r="G62" s="150" t="str">
        <f>APPUs!G62</f>
        <v>N/A</v>
      </c>
      <c r="H62" s="150" t="str">
        <f>APPUs!H62</f>
        <v>N/A</v>
      </c>
      <c r="I62" s="150" t="str">
        <f>APPUs!I62</f>
        <v>N/A</v>
      </c>
      <c r="J62" s="150" t="str">
        <f>APPUs!J62</f>
        <v>N/A</v>
      </c>
      <c r="K62" s="150" t="str">
        <f>APPUs!K62</f>
        <v>N/A</v>
      </c>
      <c r="L62" s="150" t="str">
        <f>APPUs!L62</f>
        <v>N/A</v>
      </c>
      <c r="M62" s="150" t="str">
        <f>APPUs!M62</f>
        <v>N/A</v>
      </c>
      <c r="N62" s="150" t="str">
        <f>APPUs!N62</f>
        <v>N/A</v>
      </c>
      <c r="O62" s="150" t="str">
        <f>APPUs!O62</f>
        <v>N/A</v>
      </c>
      <c r="P62" s="150" t="str">
        <f>APPUs!P62</f>
        <v>N/A</v>
      </c>
      <c r="Q62" s="150" t="str">
        <f>APPUs!Q62</f>
        <v>N/A</v>
      </c>
      <c r="R62" s="152" t="str">
        <f>APPUs!R62</f>
        <v>N/A</v>
      </c>
      <c r="S62" s="14">
        <f>APPUs!S62</f>
        <v>72.02</v>
      </c>
      <c r="T62" s="13">
        <f>APPUs!T62</f>
        <v>49.55</v>
      </c>
      <c r="U62" s="150">
        <f>APPUs!U62</f>
        <v>51.18</v>
      </c>
      <c r="V62" s="150">
        <f>APPUs!V62</f>
        <v>38.340000000000003</v>
      </c>
      <c r="W62" s="150">
        <f>APPUs!W62</f>
        <v>147</v>
      </c>
      <c r="X62" s="150">
        <f>APPUs!X62</f>
        <v>88</v>
      </c>
      <c r="Y62" s="150">
        <f>APPUs!Y62</f>
        <v>97.45</v>
      </c>
      <c r="Z62" s="150">
        <f>APPUs!Z62</f>
        <v>57.4</v>
      </c>
      <c r="AA62" s="150">
        <f>APPUs!AA62</f>
        <v>162.22999999999999</v>
      </c>
      <c r="AB62" s="150">
        <f>APPUs!AB62</f>
        <v>95.92</v>
      </c>
      <c r="AC62" s="150">
        <f>APPUs!AC62</f>
        <v>106.22</v>
      </c>
      <c r="AD62" s="152">
        <f>APPUs!AD62</f>
        <v>62.57</v>
      </c>
      <c r="AE62" s="14" t="str">
        <f>APPUs!AE62</f>
        <v>N/A</v>
      </c>
      <c r="AF62" s="13" t="str">
        <f>APPUs!AF62</f>
        <v>N/A</v>
      </c>
      <c r="AG62" s="13" t="str">
        <f>APPUs!AG62</f>
        <v>N/A</v>
      </c>
      <c r="AH62" s="152" t="str">
        <f>APPUs!AH62</f>
        <v>N/A</v>
      </c>
      <c r="AI62" s="14" t="str">
        <f>APPUs!AI62</f>
        <v>N/A</v>
      </c>
      <c r="AJ62" s="13" t="str">
        <f>APPUs!AJ62</f>
        <v>N/A</v>
      </c>
      <c r="AK62" s="13" t="str">
        <f>APPUs!AK62</f>
        <v>N/A</v>
      </c>
      <c r="AL62" s="150" t="str">
        <f>APPUs!AL62</f>
        <v>N/A</v>
      </c>
      <c r="AM62" s="152" t="str">
        <f>APPUs!AM62</f>
        <v>N/A</v>
      </c>
      <c r="AN62" s="150"/>
      <c r="AO62" s="21"/>
      <c r="AQ62" s="150" t="str">
        <f>IF(AND($AQ$2=2,$AQ$4=2),"N/A",VLOOKUP(A62,'MP APPUs'!$A$7:$R$87,3+IF($AQ$2=2,4,$AQ$2)+IF($AQ$2&lt;&gt;2,$AQ$3*2,$AQ$3)+IF($AQ$4=2,10,0)+IF($AQ$4=1,IF($AQ$2&lt;&gt;2,6,10),0)))</f>
        <v>N/A</v>
      </c>
      <c r="AR62" s="150">
        <f t="shared" si="2"/>
        <v>51.18</v>
      </c>
      <c r="AS62" s="150">
        <f t="shared" si="3"/>
        <v>106.22</v>
      </c>
    </row>
    <row r="63" spans="1:45">
      <c r="A63" s="150">
        <f t="shared" si="4"/>
        <v>56</v>
      </c>
      <c r="C63" s="153" t="str">
        <f>APPUs!C63</f>
        <v>N/A</v>
      </c>
      <c r="D63" s="150" t="str">
        <f>APPUs!D63</f>
        <v>N/A</v>
      </c>
      <c r="E63" s="150" t="str">
        <f>APPUs!E63</f>
        <v>N/A</v>
      </c>
      <c r="F63" s="150" t="str">
        <f>APPUs!F63</f>
        <v>N/A</v>
      </c>
      <c r="G63" s="150" t="str">
        <f>APPUs!G63</f>
        <v>N/A</v>
      </c>
      <c r="H63" s="150" t="str">
        <f>APPUs!H63</f>
        <v>N/A</v>
      </c>
      <c r="I63" s="150" t="str">
        <f>APPUs!I63</f>
        <v>N/A</v>
      </c>
      <c r="J63" s="150" t="str">
        <f>APPUs!J63</f>
        <v>N/A</v>
      </c>
      <c r="K63" s="150" t="str">
        <f>APPUs!K63</f>
        <v>N/A</v>
      </c>
      <c r="L63" s="150" t="str">
        <f>APPUs!L63</f>
        <v>N/A</v>
      </c>
      <c r="M63" s="150" t="str">
        <f>APPUs!M63</f>
        <v>N/A</v>
      </c>
      <c r="N63" s="150" t="str">
        <f>APPUs!N63</f>
        <v>N/A</v>
      </c>
      <c r="O63" s="150" t="str">
        <f>APPUs!O63</f>
        <v>N/A</v>
      </c>
      <c r="P63" s="150" t="str">
        <f>APPUs!P63</f>
        <v>N/A</v>
      </c>
      <c r="Q63" s="150" t="str">
        <f>APPUs!Q63</f>
        <v>N/A</v>
      </c>
      <c r="R63" s="152" t="str">
        <f>APPUs!R63</f>
        <v>N/A</v>
      </c>
      <c r="S63" s="14">
        <f>APPUs!S63</f>
        <v>73.61</v>
      </c>
      <c r="T63" s="13">
        <f>APPUs!T63</f>
        <v>50.97</v>
      </c>
      <c r="U63" s="150">
        <f>APPUs!U63</f>
        <v>52.76</v>
      </c>
      <c r="V63" s="150">
        <f>APPUs!V63</f>
        <v>39.71</v>
      </c>
      <c r="W63" s="150">
        <f>APPUs!W63</f>
        <v>150.77000000000001</v>
      </c>
      <c r="X63" s="150">
        <f>APPUs!X63</f>
        <v>91.4</v>
      </c>
      <c r="Y63" s="150">
        <f>APPUs!Y63</f>
        <v>100.01</v>
      </c>
      <c r="Z63" s="150">
        <f>APPUs!Z63</f>
        <v>59.58</v>
      </c>
      <c r="AA63" s="150">
        <f>APPUs!AA63</f>
        <v>167.58</v>
      </c>
      <c r="AB63" s="150">
        <f>APPUs!AB63</f>
        <v>99.49</v>
      </c>
      <c r="AC63" s="150">
        <f>APPUs!AC63</f>
        <v>108.94</v>
      </c>
      <c r="AD63" s="152">
        <f>APPUs!AD63</f>
        <v>64.94</v>
      </c>
      <c r="AE63" s="14" t="str">
        <f>APPUs!AE63</f>
        <v>N/A</v>
      </c>
      <c r="AF63" s="13" t="str">
        <f>APPUs!AF63</f>
        <v>N/A</v>
      </c>
      <c r="AG63" s="13" t="str">
        <f>APPUs!AG63</f>
        <v>N/A</v>
      </c>
      <c r="AH63" s="152" t="str">
        <f>APPUs!AH63</f>
        <v>N/A</v>
      </c>
      <c r="AI63" s="14" t="str">
        <f>APPUs!AI63</f>
        <v>N/A</v>
      </c>
      <c r="AJ63" s="13" t="str">
        <f>APPUs!AJ63</f>
        <v>N/A</v>
      </c>
      <c r="AK63" s="13" t="str">
        <f>APPUs!AK63</f>
        <v>N/A</v>
      </c>
      <c r="AL63" s="150" t="str">
        <f>APPUs!AL63</f>
        <v>N/A</v>
      </c>
      <c r="AM63" s="152" t="str">
        <f>APPUs!AM63</f>
        <v>N/A</v>
      </c>
      <c r="AN63" s="150"/>
      <c r="AO63" s="21"/>
      <c r="AQ63" s="150" t="str">
        <f>IF(AND($AQ$2=2,$AQ$4=2),"N/A",VLOOKUP(A63,'MP APPUs'!$A$7:$R$87,3+IF($AQ$2=2,4,$AQ$2)+IF($AQ$2&lt;&gt;2,$AQ$3*2,$AQ$3)+IF($AQ$4=2,10,0)+IF($AQ$4=1,IF($AQ$2&lt;&gt;2,6,10),0)))</f>
        <v>N/A</v>
      </c>
      <c r="AR63" s="150">
        <f t="shared" si="2"/>
        <v>52.76</v>
      </c>
      <c r="AS63" s="150">
        <f t="shared" si="3"/>
        <v>108.94</v>
      </c>
    </row>
    <row r="64" spans="1:45">
      <c r="A64" s="150">
        <f t="shared" si="4"/>
        <v>57</v>
      </c>
      <c r="C64" s="153" t="str">
        <f>APPUs!C64</f>
        <v>N/A</v>
      </c>
      <c r="D64" s="150" t="str">
        <f>APPUs!D64</f>
        <v>N/A</v>
      </c>
      <c r="E64" s="150" t="str">
        <f>APPUs!E64</f>
        <v>N/A</v>
      </c>
      <c r="F64" s="150" t="str">
        <f>APPUs!F64</f>
        <v>N/A</v>
      </c>
      <c r="G64" s="150" t="str">
        <f>APPUs!G64</f>
        <v>N/A</v>
      </c>
      <c r="H64" s="150" t="str">
        <f>APPUs!H64</f>
        <v>N/A</v>
      </c>
      <c r="I64" s="150" t="str">
        <f>APPUs!I64</f>
        <v>N/A</v>
      </c>
      <c r="J64" s="150" t="str">
        <f>APPUs!J64</f>
        <v>N/A</v>
      </c>
      <c r="K64" s="150" t="str">
        <f>APPUs!K64</f>
        <v>N/A</v>
      </c>
      <c r="L64" s="150" t="str">
        <f>APPUs!L64</f>
        <v>N/A</v>
      </c>
      <c r="M64" s="150" t="str">
        <f>APPUs!M64</f>
        <v>N/A</v>
      </c>
      <c r="N64" s="150" t="str">
        <f>APPUs!N64</f>
        <v>N/A</v>
      </c>
      <c r="O64" s="150" t="str">
        <f>APPUs!O64</f>
        <v>N/A</v>
      </c>
      <c r="P64" s="150" t="str">
        <f>APPUs!P64</f>
        <v>N/A</v>
      </c>
      <c r="Q64" s="150" t="str">
        <f>APPUs!Q64</f>
        <v>N/A</v>
      </c>
      <c r="R64" s="152" t="str">
        <f>APPUs!R64</f>
        <v>N/A</v>
      </c>
      <c r="S64" s="14">
        <f>APPUs!S64</f>
        <v>75.489999999999995</v>
      </c>
      <c r="T64" s="13">
        <f>APPUs!T64</f>
        <v>52.62</v>
      </c>
      <c r="U64" s="150">
        <f>APPUs!U64</f>
        <v>54.55</v>
      </c>
      <c r="V64" s="150">
        <f>APPUs!V64</f>
        <v>41.24</v>
      </c>
      <c r="W64" s="150">
        <f>APPUs!W64</f>
        <v>155.16</v>
      </c>
      <c r="X64" s="150">
        <f>APPUs!X64</f>
        <v>95.36</v>
      </c>
      <c r="Y64" s="150">
        <f>APPUs!Y64</f>
        <v>103.05</v>
      </c>
      <c r="Z64" s="150">
        <f>APPUs!Z64</f>
        <v>62.08</v>
      </c>
      <c r="AA64" s="150">
        <f>APPUs!AA64</f>
        <v>173.97</v>
      </c>
      <c r="AB64" s="150">
        <f>APPUs!AB64</f>
        <v>103.64</v>
      </c>
      <c r="AC64" s="150">
        <f>APPUs!AC64</f>
        <v>112.18</v>
      </c>
      <c r="AD64" s="152">
        <f>APPUs!AD64</f>
        <v>67.67</v>
      </c>
      <c r="AE64" s="14" t="str">
        <f>APPUs!AE64</f>
        <v>N/A</v>
      </c>
      <c r="AF64" s="13" t="str">
        <f>APPUs!AF64</f>
        <v>N/A</v>
      </c>
      <c r="AG64" s="13" t="str">
        <f>APPUs!AG64</f>
        <v>N/A</v>
      </c>
      <c r="AH64" s="152" t="str">
        <f>APPUs!AH64</f>
        <v>N/A</v>
      </c>
      <c r="AI64" s="14" t="str">
        <f>APPUs!AI64</f>
        <v>N/A</v>
      </c>
      <c r="AJ64" s="13" t="str">
        <f>APPUs!AJ64</f>
        <v>N/A</v>
      </c>
      <c r="AK64" s="13" t="str">
        <f>APPUs!AK64</f>
        <v>N/A</v>
      </c>
      <c r="AL64" s="150" t="str">
        <f>APPUs!AL64</f>
        <v>N/A</v>
      </c>
      <c r="AM64" s="152" t="str">
        <f>APPUs!AM64</f>
        <v>N/A</v>
      </c>
      <c r="AN64" s="150"/>
      <c r="AO64" s="21"/>
      <c r="AQ64" s="150" t="str">
        <f>IF(AND($AQ$2=2,$AQ$4=2),"N/A",VLOOKUP(A64,'MP APPUs'!$A$7:$R$87,3+IF($AQ$2=2,4,$AQ$2)+IF($AQ$2&lt;&gt;2,$AQ$3*2,$AQ$3)+IF($AQ$4=2,10,0)+IF($AQ$4=1,IF($AQ$2&lt;&gt;2,6,10),0)))</f>
        <v>N/A</v>
      </c>
      <c r="AR64" s="150">
        <f t="shared" si="2"/>
        <v>54.55</v>
      </c>
      <c r="AS64" s="150">
        <f t="shared" si="3"/>
        <v>112.18</v>
      </c>
    </row>
    <row r="65" spans="1:45">
      <c r="A65" s="150">
        <f t="shared" si="4"/>
        <v>58</v>
      </c>
      <c r="C65" s="153" t="str">
        <f>APPUs!C65</f>
        <v>N/A</v>
      </c>
      <c r="D65" s="150" t="str">
        <f>APPUs!D65</f>
        <v>N/A</v>
      </c>
      <c r="E65" s="150" t="str">
        <f>APPUs!E65</f>
        <v>N/A</v>
      </c>
      <c r="F65" s="150" t="str">
        <f>APPUs!F65</f>
        <v>N/A</v>
      </c>
      <c r="G65" s="150" t="str">
        <f>APPUs!G65</f>
        <v>N/A</v>
      </c>
      <c r="H65" s="150" t="str">
        <f>APPUs!H65</f>
        <v>N/A</v>
      </c>
      <c r="I65" s="150" t="str">
        <f>APPUs!I65</f>
        <v>N/A</v>
      </c>
      <c r="J65" s="150" t="str">
        <f>APPUs!J65</f>
        <v>N/A</v>
      </c>
      <c r="K65" s="150" t="str">
        <f>APPUs!K65</f>
        <v>N/A</v>
      </c>
      <c r="L65" s="150" t="str">
        <f>APPUs!L65</f>
        <v>N/A</v>
      </c>
      <c r="M65" s="150" t="str">
        <f>APPUs!M65</f>
        <v>N/A</v>
      </c>
      <c r="N65" s="150" t="str">
        <f>APPUs!N65</f>
        <v>N/A</v>
      </c>
      <c r="O65" s="150" t="str">
        <f>APPUs!O65</f>
        <v>N/A</v>
      </c>
      <c r="P65" s="150" t="str">
        <f>APPUs!P65</f>
        <v>N/A</v>
      </c>
      <c r="Q65" s="150" t="str">
        <f>APPUs!Q65</f>
        <v>N/A</v>
      </c>
      <c r="R65" s="152" t="str">
        <f>APPUs!R65</f>
        <v>N/A</v>
      </c>
      <c r="S65" s="14">
        <f>APPUs!S65</f>
        <v>77.7</v>
      </c>
      <c r="T65" s="13">
        <f>APPUs!T65</f>
        <v>54.54</v>
      </c>
      <c r="U65" s="150">
        <f>APPUs!U65</f>
        <v>56.6</v>
      </c>
      <c r="V65" s="150">
        <f>APPUs!V65</f>
        <v>42.94</v>
      </c>
      <c r="W65" s="150">
        <f>APPUs!W65</f>
        <v>160.27000000000001</v>
      </c>
      <c r="X65" s="150">
        <f>APPUs!X65</f>
        <v>99.9</v>
      </c>
      <c r="Y65" s="150">
        <f>APPUs!Y65</f>
        <v>106.6</v>
      </c>
      <c r="Z65" s="150">
        <f>APPUs!Z65</f>
        <v>64.91</v>
      </c>
      <c r="AA65" s="150">
        <f>APPUs!AA65</f>
        <v>181.43</v>
      </c>
      <c r="AB65" s="150">
        <f>APPUs!AB65</f>
        <v>108.48</v>
      </c>
      <c r="AC65" s="150">
        <f>APPUs!AC65</f>
        <v>116.02</v>
      </c>
      <c r="AD65" s="152">
        <f>APPUs!AD65</f>
        <v>70.75</v>
      </c>
      <c r="AE65" s="14" t="str">
        <f>APPUs!AE65</f>
        <v>N/A</v>
      </c>
      <c r="AF65" s="13" t="str">
        <f>APPUs!AF65</f>
        <v>N/A</v>
      </c>
      <c r="AG65" s="13" t="str">
        <f>APPUs!AG65</f>
        <v>N/A</v>
      </c>
      <c r="AH65" s="152" t="str">
        <f>APPUs!AH65</f>
        <v>N/A</v>
      </c>
      <c r="AI65" s="14" t="str">
        <f>APPUs!AI65</f>
        <v>N/A</v>
      </c>
      <c r="AJ65" s="13" t="str">
        <f>APPUs!AJ65</f>
        <v>N/A</v>
      </c>
      <c r="AK65" s="13" t="str">
        <f>APPUs!AK65</f>
        <v>N/A</v>
      </c>
      <c r="AL65" s="150" t="str">
        <f>APPUs!AL65</f>
        <v>N/A</v>
      </c>
      <c r="AM65" s="152" t="str">
        <f>APPUs!AM65</f>
        <v>N/A</v>
      </c>
      <c r="AN65" s="150"/>
      <c r="AO65" s="21"/>
      <c r="AQ65" s="150" t="str">
        <f>IF(AND($AQ$2=2,$AQ$4=2),"N/A",VLOOKUP(A65,'MP APPUs'!$A$7:$R$87,3+IF($AQ$2=2,4,$AQ$2)+IF($AQ$2&lt;&gt;2,$AQ$3*2,$AQ$3)+IF($AQ$4=2,10,0)+IF($AQ$4=1,IF($AQ$2&lt;&gt;2,6,10),0)))</f>
        <v>N/A</v>
      </c>
      <c r="AR65" s="150">
        <f t="shared" si="2"/>
        <v>56.6</v>
      </c>
      <c r="AS65" s="150">
        <f t="shared" si="3"/>
        <v>116.02</v>
      </c>
    </row>
    <row r="66" spans="1:45">
      <c r="A66" s="150">
        <f t="shared" si="4"/>
        <v>59</v>
      </c>
      <c r="C66" s="153" t="str">
        <f>APPUs!C66</f>
        <v>N/A</v>
      </c>
      <c r="D66" s="150" t="str">
        <f>APPUs!D66</f>
        <v>N/A</v>
      </c>
      <c r="E66" s="150" t="str">
        <f>APPUs!E66</f>
        <v>N/A</v>
      </c>
      <c r="F66" s="150" t="str">
        <f>APPUs!F66</f>
        <v>N/A</v>
      </c>
      <c r="G66" s="150" t="str">
        <f>APPUs!G66</f>
        <v>N/A</v>
      </c>
      <c r="H66" s="150" t="str">
        <f>APPUs!H66</f>
        <v>N/A</v>
      </c>
      <c r="I66" s="150" t="str">
        <f>APPUs!I66</f>
        <v>N/A</v>
      </c>
      <c r="J66" s="150" t="str">
        <f>APPUs!J66</f>
        <v>N/A</v>
      </c>
      <c r="K66" s="150" t="str">
        <f>APPUs!K66</f>
        <v>N/A</v>
      </c>
      <c r="L66" s="150" t="str">
        <f>APPUs!L66</f>
        <v>N/A</v>
      </c>
      <c r="M66" s="150" t="str">
        <f>APPUs!M66</f>
        <v>N/A</v>
      </c>
      <c r="N66" s="150" t="str">
        <f>APPUs!N66</f>
        <v>N/A</v>
      </c>
      <c r="O66" s="150" t="str">
        <f>APPUs!O66</f>
        <v>N/A</v>
      </c>
      <c r="P66" s="150" t="str">
        <f>APPUs!P66</f>
        <v>N/A</v>
      </c>
      <c r="Q66" s="150" t="str">
        <f>APPUs!Q66</f>
        <v>N/A</v>
      </c>
      <c r="R66" s="152" t="str">
        <f>APPUs!R66</f>
        <v>N/A</v>
      </c>
      <c r="S66" s="14">
        <f>APPUs!S66</f>
        <v>80.22</v>
      </c>
      <c r="T66" s="13">
        <f>APPUs!T66</f>
        <v>56.72</v>
      </c>
      <c r="U66" s="150">
        <f>APPUs!U66</f>
        <v>58.93</v>
      </c>
      <c r="V66" s="150">
        <f>APPUs!V66</f>
        <v>44.81</v>
      </c>
      <c r="W66" s="150">
        <f>APPUs!W66</f>
        <v>166.19</v>
      </c>
      <c r="X66" s="150">
        <f>APPUs!X66</f>
        <v>105.04</v>
      </c>
      <c r="Y66" s="150">
        <f>APPUs!Y66</f>
        <v>110.65</v>
      </c>
      <c r="Z66" s="150">
        <f>APPUs!Z66</f>
        <v>68.05</v>
      </c>
      <c r="AA66" s="150">
        <f>APPUs!AA66</f>
        <v>189.99</v>
      </c>
      <c r="AB66" s="150">
        <f>APPUs!AB66</f>
        <v>114.14</v>
      </c>
      <c r="AC66" s="150">
        <f>APPUs!AC66</f>
        <v>120.47</v>
      </c>
      <c r="AD66" s="152">
        <f>APPUs!AD66</f>
        <v>74.17</v>
      </c>
      <c r="AE66" s="14" t="str">
        <f>APPUs!AE66</f>
        <v>N/A</v>
      </c>
      <c r="AF66" s="13" t="str">
        <f>APPUs!AF66</f>
        <v>N/A</v>
      </c>
      <c r="AG66" s="13" t="str">
        <f>APPUs!AG66</f>
        <v>N/A</v>
      </c>
      <c r="AH66" s="152" t="str">
        <f>APPUs!AH66</f>
        <v>N/A</v>
      </c>
      <c r="AI66" s="14" t="str">
        <f>APPUs!AI66</f>
        <v>N/A</v>
      </c>
      <c r="AJ66" s="13" t="str">
        <f>APPUs!AJ66</f>
        <v>N/A</v>
      </c>
      <c r="AK66" s="13" t="str">
        <f>APPUs!AK66</f>
        <v>N/A</v>
      </c>
      <c r="AL66" s="150" t="str">
        <f>APPUs!AL66</f>
        <v>N/A</v>
      </c>
      <c r="AM66" s="152" t="str">
        <f>APPUs!AM66</f>
        <v>N/A</v>
      </c>
      <c r="AN66" s="150"/>
      <c r="AO66" s="21"/>
      <c r="AQ66" s="150" t="str">
        <f>IF(AND($AQ$2=2,$AQ$4=2),"N/A",VLOOKUP(A66,'MP APPUs'!$A$7:$R$87,3+IF($AQ$2=2,4,$AQ$2)+IF($AQ$2&lt;&gt;2,$AQ$3*2,$AQ$3)+IF($AQ$4=2,10,0)+IF($AQ$4=1,IF($AQ$2&lt;&gt;2,6,10),0)))</f>
        <v>N/A</v>
      </c>
      <c r="AR66" s="150">
        <f t="shared" si="2"/>
        <v>58.93</v>
      </c>
      <c r="AS66" s="150">
        <f t="shared" si="3"/>
        <v>120.47</v>
      </c>
    </row>
    <row r="67" spans="1:45">
      <c r="A67" s="150">
        <f t="shared" si="4"/>
        <v>60</v>
      </c>
      <c r="C67" s="153" t="str">
        <f>APPUs!C67</f>
        <v>N/A</v>
      </c>
      <c r="D67" s="150" t="str">
        <f>APPUs!D67</f>
        <v>N/A</v>
      </c>
      <c r="E67" s="150" t="str">
        <f>APPUs!E67</f>
        <v>N/A</v>
      </c>
      <c r="F67" s="150" t="str">
        <f>APPUs!F67</f>
        <v>N/A</v>
      </c>
      <c r="G67" s="150" t="str">
        <f>APPUs!G67</f>
        <v>N/A</v>
      </c>
      <c r="H67" s="150" t="str">
        <f>APPUs!H67</f>
        <v>N/A</v>
      </c>
      <c r="I67" s="150" t="str">
        <f>APPUs!I67</f>
        <v>N/A</v>
      </c>
      <c r="J67" s="150" t="str">
        <f>APPUs!J67</f>
        <v>N/A</v>
      </c>
      <c r="K67" s="150" t="str">
        <f>APPUs!K67</f>
        <v>N/A</v>
      </c>
      <c r="L67" s="150" t="str">
        <f>APPUs!L67</f>
        <v>N/A</v>
      </c>
      <c r="M67" s="150" t="str">
        <f>APPUs!M67</f>
        <v>N/A</v>
      </c>
      <c r="N67" s="150" t="str">
        <f>APPUs!N67</f>
        <v>N/A</v>
      </c>
      <c r="O67" s="150" t="str">
        <f>APPUs!O67</f>
        <v>N/A</v>
      </c>
      <c r="P67" s="150" t="str">
        <f>APPUs!P67</f>
        <v>N/A</v>
      </c>
      <c r="Q67" s="150" t="str">
        <f>APPUs!Q67</f>
        <v>N/A</v>
      </c>
      <c r="R67" s="152" t="str">
        <f>APPUs!R67</f>
        <v>N/A</v>
      </c>
      <c r="S67" s="14">
        <f>APPUs!S67</f>
        <v>83</v>
      </c>
      <c r="T67" s="13">
        <f>APPUs!T67</f>
        <v>59.16</v>
      </c>
      <c r="U67" s="150">
        <f>APPUs!U67</f>
        <v>61.52</v>
      </c>
      <c r="V67" s="150">
        <f>APPUs!V67</f>
        <v>46.85</v>
      </c>
      <c r="W67" s="150">
        <f>APPUs!W67</f>
        <v>173.02</v>
      </c>
      <c r="X67" s="150">
        <f>APPUs!X67</f>
        <v>110.75</v>
      </c>
      <c r="Y67" s="150">
        <f>APPUs!Y67</f>
        <v>115.15</v>
      </c>
      <c r="Z67" s="150">
        <f>APPUs!Z67</f>
        <v>71.47</v>
      </c>
      <c r="AA67" s="150">
        <f>APPUs!AA67</f>
        <v>199.67</v>
      </c>
      <c r="AB67" s="150">
        <f>APPUs!AB67</f>
        <v>120.72</v>
      </c>
      <c r="AC67" s="150">
        <f>APPUs!AC67</f>
        <v>125.51</v>
      </c>
      <c r="AD67" s="152">
        <f>APPUs!AD67</f>
        <v>77.900000000000006</v>
      </c>
      <c r="AE67" s="14" t="str">
        <f>APPUs!AE67</f>
        <v>N/A</v>
      </c>
      <c r="AF67" s="13" t="str">
        <f>APPUs!AF67</f>
        <v>N/A</v>
      </c>
      <c r="AG67" s="13" t="str">
        <f>APPUs!AG67</f>
        <v>N/A</v>
      </c>
      <c r="AH67" s="152" t="str">
        <f>APPUs!AH67</f>
        <v>N/A</v>
      </c>
      <c r="AI67" s="14" t="str">
        <f>APPUs!AI67</f>
        <v>N/A</v>
      </c>
      <c r="AJ67" s="13" t="str">
        <f>APPUs!AJ67</f>
        <v>N/A</v>
      </c>
      <c r="AK67" s="13" t="str">
        <f>APPUs!AK67</f>
        <v>N/A</v>
      </c>
      <c r="AL67" s="150" t="str">
        <f>APPUs!AL67</f>
        <v>N/A</v>
      </c>
      <c r="AM67" s="152" t="str">
        <f>APPUs!AM67</f>
        <v>N/A</v>
      </c>
      <c r="AN67" s="150"/>
      <c r="AO67" s="21"/>
      <c r="AQ67" s="150" t="str">
        <f>IF(AND($AQ$2=2,$AQ$4=2),"N/A",VLOOKUP(A67,'MP APPUs'!$A$7:$R$87,3+IF($AQ$2=2,4,$AQ$2)+IF($AQ$2&lt;&gt;2,$AQ$3*2,$AQ$3)+IF($AQ$4=2,10,0)+IF($AQ$4=1,IF($AQ$2&lt;&gt;2,6,10),0)))</f>
        <v>N/A</v>
      </c>
      <c r="AR67" s="150">
        <f t="shared" si="2"/>
        <v>61.52</v>
      </c>
      <c r="AS67" s="150">
        <f t="shared" si="3"/>
        <v>125.51</v>
      </c>
    </row>
    <row r="68" spans="1:45">
      <c r="A68" s="150">
        <f t="shared" si="4"/>
        <v>61</v>
      </c>
      <c r="C68" s="153" t="str">
        <f>APPUs!C68</f>
        <v>N/A</v>
      </c>
      <c r="D68" s="150" t="str">
        <f>APPUs!D68</f>
        <v>N/A</v>
      </c>
      <c r="E68" s="150" t="str">
        <f>APPUs!E68</f>
        <v>N/A</v>
      </c>
      <c r="F68" s="150" t="str">
        <f>APPUs!F68</f>
        <v>N/A</v>
      </c>
      <c r="G68" s="150" t="str">
        <f>APPUs!G68</f>
        <v>N/A</v>
      </c>
      <c r="H68" s="150" t="str">
        <f>APPUs!H68</f>
        <v>N/A</v>
      </c>
      <c r="I68" s="150" t="str">
        <f>APPUs!I68</f>
        <v>N/A</v>
      </c>
      <c r="J68" s="150" t="str">
        <f>APPUs!J68</f>
        <v>N/A</v>
      </c>
      <c r="K68" s="150" t="str">
        <f>APPUs!K68</f>
        <v>N/A</v>
      </c>
      <c r="L68" s="150" t="str">
        <f>APPUs!L68</f>
        <v>N/A</v>
      </c>
      <c r="M68" s="150" t="str">
        <f>APPUs!M68</f>
        <v>N/A</v>
      </c>
      <c r="N68" s="150" t="str">
        <f>APPUs!N68</f>
        <v>N/A</v>
      </c>
      <c r="O68" s="150" t="str">
        <f>APPUs!O68</f>
        <v>N/A</v>
      </c>
      <c r="P68" s="150" t="str">
        <f>APPUs!P68</f>
        <v>N/A</v>
      </c>
      <c r="Q68" s="150" t="str">
        <f>APPUs!Q68</f>
        <v>N/A</v>
      </c>
      <c r="R68" s="152" t="str">
        <f>APPUs!R68</f>
        <v>N/A</v>
      </c>
      <c r="S68" s="14">
        <f>APPUs!S68</f>
        <v>85.99</v>
      </c>
      <c r="T68" s="13">
        <f>APPUs!T68</f>
        <v>61.86</v>
      </c>
      <c r="U68" s="150">
        <f>APPUs!U68</f>
        <v>64.37</v>
      </c>
      <c r="V68" s="150">
        <f>APPUs!V68</f>
        <v>49.03</v>
      </c>
      <c r="W68" s="150">
        <f>APPUs!W68</f>
        <v>180.8</v>
      </c>
      <c r="X68" s="150">
        <f>APPUs!X68</f>
        <v>117.04</v>
      </c>
      <c r="Y68" s="150">
        <f>APPUs!Y68</f>
        <v>120.08</v>
      </c>
      <c r="Z68" s="150">
        <f>APPUs!Z68</f>
        <v>75.14</v>
      </c>
      <c r="AA68" s="150">
        <f>APPUs!AA68</f>
        <v>210.5</v>
      </c>
      <c r="AB68" s="150">
        <f>APPUs!AB68</f>
        <v>128.30000000000001</v>
      </c>
      <c r="AC68" s="150">
        <f>APPUs!AC68</f>
        <v>131.11000000000001</v>
      </c>
      <c r="AD68" s="152">
        <f>APPUs!AD68</f>
        <v>81.900000000000006</v>
      </c>
      <c r="AE68" s="14" t="str">
        <f>APPUs!AE68</f>
        <v>N/A</v>
      </c>
      <c r="AF68" s="13" t="str">
        <f>APPUs!AF68</f>
        <v>N/A</v>
      </c>
      <c r="AG68" s="13" t="str">
        <f>APPUs!AG68</f>
        <v>N/A</v>
      </c>
      <c r="AH68" s="152" t="str">
        <f>APPUs!AH68</f>
        <v>N/A</v>
      </c>
      <c r="AI68" s="14" t="str">
        <f>APPUs!AI68</f>
        <v>N/A</v>
      </c>
      <c r="AJ68" s="13" t="str">
        <f>APPUs!AJ68</f>
        <v>N/A</v>
      </c>
      <c r="AK68" s="13" t="str">
        <f>APPUs!AK68</f>
        <v>N/A</v>
      </c>
      <c r="AL68" s="150" t="str">
        <f>APPUs!AL68</f>
        <v>N/A</v>
      </c>
      <c r="AM68" s="152" t="str">
        <f>APPUs!AM68</f>
        <v>N/A</v>
      </c>
      <c r="AN68" s="150"/>
      <c r="AO68" s="21"/>
      <c r="AQ68" s="150" t="str">
        <f>IF(AND($AQ$2=2,$AQ$4=2),"N/A",VLOOKUP(A68,'MP APPUs'!$A$7:$R$87,3+IF($AQ$2=2,4,$AQ$2)+IF($AQ$2&lt;&gt;2,$AQ$3*2,$AQ$3)+IF($AQ$4=2,10,0)+IF($AQ$4=1,IF($AQ$2&lt;&gt;2,6,10),0)))</f>
        <v>N/A</v>
      </c>
      <c r="AR68" s="150">
        <f t="shared" si="2"/>
        <v>64.37</v>
      </c>
      <c r="AS68" s="150">
        <f t="shared" si="3"/>
        <v>131.11000000000001</v>
      </c>
    </row>
    <row r="69" spans="1:45">
      <c r="A69" s="150">
        <f t="shared" si="4"/>
        <v>62</v>
      </c>
      <c r="C69" s="153" t="str">
        <f>APPUs!C69</f>
        <v>N/A</v>
      </c>
      <c r="D69" s="150" t="str">
        <f>APPUs!D69</f>
        <v>N/A</v>
      </c>
      <c r="E69" s="150" t="str">
        <f>APPUs!E69</f>
        <v>N/A</v>
      </c>
      <c r="F69" s="150" t="str">
        <f>APPUs!F69</f>
        <v>N/A</v>
      </c>
      <c r="G69" s="150" t="str">
        <f>APPUs!G69</f>
        <v>N/A</v>
      </c>
      <c r="H69" s="150" t="str">
        <f>APPUs!H69</f>
        <v>N/A</v>
      </c>
      <c r="I69" s="150" t="str">
        <f>APPUs!I69</f>
        <v>N/A</v>
      </c>
      <c r="J69" s="150" t="str">
        <f>APPUs!J69</f>
        <v>N/A</v>
      </c>
      <c r="K69" s="150" t="str">
        <f>APPUs!K69</f>
        <v>N/A</v>
      </c>
      <c r="L69" s="150" t="str">
        <f>APPUs!L69</f>
        <v>N/A</v>
      </c>
      <c r="M69" s="150" t="str">
        <f>APPUs!M69</f>
        <v>N/A</v>
      </c>
      <c r="N69" s="150" t="str">
        <f>APPUs!N69</f>
        <v>N/A</v>
      </c>
      <c r="O69" s="150" t="str">
        <f>APPUs!O69</f>
        <v>N/A</v>
      </c>
      <c r="P69" s="150" t="str">
        <f>APPUs!P69</f>
        <v>N/A</v>
      </c>
      <c r="Q69" s="150" t="str">
        <f>APPUs!Q69</f>
        <v>N/A</v>
      </c>
      <c r="R69" s="152" t="str">
        <f>APPUs!R69</f>
        <v>N/A</v>
      </c>
      <c r="S69" s="14">
        <f>APPUs!S69</f>
        <v>89.35</v>
      </c>
      <c r="T69" s="13">
        <f>APPUs!T69</f>
        <v>64.88</v>
      </c>
      <c r="U69" s="150">
        <f>APPUs!U69</f>
        <v>67.569999999999993</v>
      </c>
      <c r="V69" s="150">
        <f>APPUs!V69</f>
        <v>51.42</v>
      </c>
      <c r="W69" s="150">
        <f>APPUs!W69</f>
        <v>189.55</v>
      </c>
      <c r="X69" s="150">
        <f>APPUs!X69</f>
        <v>123.95</v>
      </c>
      <c r="Y69" s="150">
        <f>APPUs!Y69</f>
        <v>125.58</v>
      </c>
      <c r="Z69" s="150">
        <f>APPUs!Z69</f>
        <v>79.150000000000006</v>
      </c>
      <c r="AA69" s="150">
        <f>APPUs!AA69</f>
        <v>222.46</v>
      </c>
      <c r="AB69" s="150">
        <f>APPUs!AB69</f>
        <v>136.87</v>
      </c>
      <c r="AC69" s="150">
        <f>APPUs!AC69</f>
        <v>137.44999999999999</v>
      </c>
      <c r="AD69" s="152">
        <f>APPUs!AD69</f>
        <v>86.27</v>
      </c>
      <c r="AE69" s="14" t="str">
        <f>APPUs!AE69</f>
        <v>N/A</v>
      </c>
      <c r="AF69" s="13" t="str">
        <f>APPUs!AF69</f>
        <v>N/A</v>
      </c>
      <c r="AG69" s="13" t="str">
        <f>APPUs!AG69</f>
        <v>N/A</v>
      </c>
      <c r="AH69" s="152" t="str">
        <f>APPUs!AH69</f>
        <v>N/A</v>
      </c>
      <c r="AI69" s="14" t="str">
        <f>APPUs!AI69</f>
        <v>N/A</v>
      </c>
      <c r="AJ69" s="13" t="str">
        <f>APPUs!AJ69</f>
        <v>N/A</v>
      </c>
      <c r="AK69" s="13" t="str">
        <f>APPUs!AK69</f>
        <v>N/A</v>
      </c>
      <c r="AL69" s="150" t="str">
        <f>APPUs!AL69</f>
        <v>N/A</v>
      </c>
      <c r="AM69" s="152" t="str">
        <f>APPUs!AM69</f>
        <v>N/A</v>
      </c>
      <c r="AN69" s="150"/>
      <c r="AO69" s="21"/>
      <c r="AQ69" s="150" t="str">
        <f>IF(AND($AQ$2=2,$AQ$4=2),"N/A",VLOOKUP(A69,'MP APPUs'!$A$7:$R$87,3+IF($AQ$2=2,4,$AQ$2)+IF($AQ$2&lt;&gt;2,$AQ$3*2,$AQ$3)+IF($AQ$4=2,10,0)+IF($AQ$4=1,IF($AQ$2&lt;&gt;2,6,10),0)))</f>
        <v>N/A</v>
      </c>
      <c r="AR69" s="150">
        <f t="shared" si="2"/>
        <v>67.569999999999993</v>
      </c>
      <c r="AS69" s="150">
        <f t="shared" si="3"/>
        <v>137.44999999999999</v>
      </c>
    </row>
    <row r="70" spans="1:45">
      <c r="A70" s="150">
        <f t="shared" si="4"/>
        <v>63</v>
      </c>
      <c r="C70" s="153" t="str">
        <f>APPUs!C70</f>
        <v>N/A</v>
      </c>
      <c r="D70" s="150" t="str">
        <f>APPUs!D70</f>
        <v>N/A</v>
      </c>
      <c r="E70" s="150" t="str">
        <f>APPUs!E70</f>
        <v>N/A</v>
      </c>
      <c r="F70" s="150" t="str">
        <f>APPUs!F70</f>
        <v>N/A</v>
      </c>
      <c r="G70" s="150" t="str">
        <f>APPUs!G70</f>
        <v>N/A</v>
      </c>
      <c r="H70" s="150" t="str">
        <f>APPUs!H70</f>
        <v>N/A</v>
      </c>
      <c r="I70" s="150" t="str">
        <f>APPUs!I70</f>
        <v>N/A</v>
      </c>
      <c r="J70" s="150" t="str">
        <f>APPUs!J70</f>
        <v>N/A</v>
      </c>
      <c r="K70" s="150" t="str">
        <f>APPUs!K70</f>
        <v>N/A</v>
      </c>
      <c r="L70" s="150" t="str">
        <f>APPUs!L70</f>
        <v>N/A</v>
      </c>
      <c r="M70" s="150" t="str">
        <f>APPUs!M70</f>
        <v>N/A</v>
      </c>
      <c r="N70" s="150" t="str">
        <f>APPUs!N70</f>
        <v>N/A</v>
      </c>
      <c r="O70" s="150" t="str">
        <f>APPUs!O70</f>
        <v>N/A</v>
      </c>
      <c r="P70" s="150" t="str">
        <f>APPUs!P70</f>
        <v>N/A</v>
      </c>
      <c r="Q70" s="150" t="str">
        <f>APPUs!Q70</f>
        <v>N/A</v>
      </c>
      <c r="R70" s="152" t="str">
        <f>APPUs!R70</f>
        <v>N/A</v>
      </c>
      <c r="S70" s="14">
        <f>APPUs!S70</f>
        <v>93.28</v>
      </c>
      <c r="T70" s="13">
        <f>APPUs!T70</f>
        <v>68.27</v>
      </c>
      <c r="U70" s="150">
        <f>APPUs!U70</f>
        <v>71.209999999999994</v>
      </c>
      <c r="V70" s="150">
        <f>APPUs!V70</f>
        <v>54.08</v>
      </c>
      <c r="W70" s="150">
        <f>APPUs!W70</f>
        <v>199.32</v>
      </c>
      <c r="X70" s="150">
        <f>APPUs!X70</f>
        <v>131.58000000000001</v>
      </c>
      <c r="Y70" s="150">
        <f>APPUs!Y70</f>
        <v>131.80000000000001</v>
      </c>
      <c r="Z70" s="150">
        <f>APPUs!Z70</f>
        <v>83.61</v>
      </c>
      <c r="AA70" s="150">
        <f>APPUs!AA70</f>
        <v>235.56</v>
      </c>
      <c r="AB70" s="150">
        <f>APPUs!AB70</f>
        <v>146.41</v>
      </c>
      <c r="AC70" s="150">
        <f>APPUs!AC70</f>
        <v>144.74</v>
      </c>
      <c r="AD70" s="152">
        <f>APPUs!AD70</f>
        <v>91.13</v>
      </c>
      <c r="AE70" s="14" t="str">
        <f>APPUs!AE70</f>
        <v>N/A</v>
      </c>
      <c r="AF70" s="13" t="str">
        <f>APPUs!AF70</f>
        <v>N/A</v>
      </c>
      <c r="AG70" s="13" t="str">
        <f>APPUs!AG70</f>
        <v>N/A</v>
      </c>
      <c r="AH70" s="152" t="str">
        <f>APPUs!AH70</f>
        <v>N/A</v>
      </c>
      <c r="AI70" s="14" t="str">
        <f>APPUs!AI70</f>
        <v>N/A</v>
      </c>
      <c r="AJ70" s="13" t="str">
        <f>APPUs!AJ70</f>
        <v>N/A</v>
      </c>
      <c r="AK70" s="13" t="str">
        <f>APPUs!AK70</f>
        <v>N/A</v>
      </c>
      <c r="AL70" s="150" t="str">
        <f>APPUs!AL70</f>
        <v>N/A</v>
      </c>
      <c r="AM70" s="152" t="str">
        <f>APPUs!AM70</f>
        <v>N/A</v>
      </c>
      <c r="AN70" s="150"/>
      <c r="AO70" s="21"/>
      <c r="AQ70" s="150" t="str">
        <f>IF(AND($AQ$2=2,$AQ$4=2),"N/A",VLOOKUP(A70,'MP APPUs'!$A$7:$R$87,3+IF($AQ$2=2,4,$AQ$2)+IF($AQ$2&lt;&gt;2,$AQ$3*2,$AQ$3)+IF($AQ$4=2,10,0)+IF($AQ$4=1,IF($AQ$2&lt;&gt;2,6,10),0)))</f>
        <v>N/A</v>
      </c>
      <c r="AR70" s="150">
        <f t="shared" si="2"/>
        <v>71.209999999999994</v>
      </c>
      <c r="AS70" s="150">
        <f t="shared" si="3"/>
        <v>144.74</v>
      </c>
    </row>
    <row r="71" spans="1:45">
      <c r="A71" s="150">
        <f t="shared" si="4"/>
        <v>64</v>
      </c>
      <c r="C71" s="153" t="str">
        <f>APPUs!C71</f>
        <v>N/A</v>
      </c>
      <c r="D71" s="150" t="str">
        <f>APPUs!D71</f>
        <v>N/A</v>
      </c>
      <c r="E71" s="150" t="str">
        <f>APPUs!E71</f>
        <v>N/A</v>
      </c>
      <c r="F71" s="150" t="str">
        <f>APPUs!F71</f>
        <v>N/A</v>
      </c>
      <c r="G71" s="150" t="str">
        <f>APPUs!G71</f>
        <v>N/A</v>
      </c>
      <c r="H71" s="150" t="str">
        <f>APPUs!H71</f>
        <v>N/A</v>
      </c>
      <c r="I71" s="150" t="str">
        <f>APPUs!I71</f>
        <v>N/A</v>
      </c>
      <c r="J71" s="150" t="str">
        <f>APPUs!J71</f>
        <v>N/A</v>
      </c>
      <c r="K71" s="150" t="str">
        <f>APPUs!K71</f>
        <v>N/A</v>
      </c>
      <c r="L71" s="150" t="str">
        <f>APPUs!L71</f>
        <v>N/A</v>
      </c>
      <c r="M71" s="150" t="str">
        <f>APPUs!M71</f>
        <v>N/A</v>
      </c>
      <c r="N71" s="150" t="str">
        <f>APPUs!N71</f>
        <v>N/A</v>
      </c>
      <c r="O71" s="150" t="str">
        <f>APPUs!O71</f>
        <v>N/A</v>
      </c>
      <c r="P71" s="150" t="str">
        <f>APPUs!P71</f>
        <v>N/A</v>
      </c>
      <c r="Q71" s="150" t="str">
        <f>APPUs!Q71</f>
        <v>N/A</v>
      </c>
      <c r="R71" s="152" t="str">
        <f>APPUs!R71</f>
        <v>N/A</v>
      </c>
      <c r="S71" s="14">
        <f>APPUs!S71</f>
        <v>97.96</v>
      </c>
      <c r="T71" s="13">
        <f>APPUs!T71</f>
        <v>72.09</v>
      </c>
      <c r="U71" s="150">
        <f>APPUs!U71</f>
        <v>75.349999999999994</v>
      </c>
      <c r="V71" s="150">
        <f>APPUs!V71</f>
        <v>57.1</v>
      </c>
      <c r="W71" s="150">
        <f>APPUs!W71</f>
        <v>210.16</v>
      </c>
      <c r="X71" s="150">
        <f>APPUs!X71</f>
        <v>140.01</v>
      </c>
      <c r="Y71" s="150">
        <f>APPUs!Y71</f>
        <v>138.86000000000001</v>
      </c>
      <c r="Z71" s="150">
        <f>APPUs!Z71</f>
        <v>88.6</v>
      </c>
      <c r="AA71" s="150">
        <f>APPUs!AA71</f>
        <v>249.78</v>
      </c>
      <c r="AB71" s="150">
        <f>APPUs!AB71</f>
        <v>156.93</v>
      </c>
      <c r="AC71" s="150">
        <f>APPUs!AC71</f>
        <v>153.19</v>
      </c>
      <c r="AD71" s="152">
        <f>APPUs!AD71</f>
        <v>96.57</v>
      </c>
      <c r="AE71" s="14" t="str">
        <f>APPUs!AE71</f>
        <v>N/A</v>
      </c>
      <c r="AF71" s="13" t="str">
        <f>APPUs!AF71</f>
        <v>N/A</v>
      </c>
      <c r="AG71" s="13" t="str">
        <f>APPUs!AG71</f>
        <v>N/A</v>
      </c>
      <c r="AH71" s="152" t="str">
        <f>APPUs!AH71</f>
        <v>N/A</v>
      </c>
      <c r="AI71" s="14" t="str">
        <f>APPUs!AI71</f>
        <v>N/A</v>
      </c>
      <c r="AJ71" s="13" t="str">
        <f>APPUs!AJ71</f>
        <v>N/A</v>
      </c>
      <c r="AK71" s="13" t="str">
        <f>APPUs!AK71</f>
        <v>N/A</v>
      </c>
      <c r="AL71" s="150" t="str">
        <f>APPUs!AL71</f>
        <v>N/A</v>
      </c>
      <c r="AM71" s="152" t="str">
        <f>APPUs!AM71</f>
        <v>N/A</v>
      </c>
      <c r="AN71" s="150"/>
      <c r="AO71" s="21"/>
      <c r="AQ71" s="150" t="str">
        <f>IF(AND($AQ$2=2,$AQ$4=2),"N/A",VLOOKUP(A71,'MP APPUs'!$A$7:$R$87,3+IF($AQ$2=2,4,$AQ$2)+IF($AQ$2&lt;&gt;2,$AQ$3*2,$AQ$3)+IF($AQ$4=2,10,0)+IF($AQ$4=1,IF($AQ$2&lt;&gt;2,6,10),0)))</f>
        <v>N/A</v>
      </c>
      <c r="AR71" s="150">
        <f t="shared" si="2"/>
        <v>75.349999999999994</v>
      </c>
      <c r="AS71" s="150">
        <f t="shared" si="3"/>
        <v>153.19</v>
      </c>
    </row>
    <row r="72" spans="1:45">
      <c r="A72" s="150">
        <f t="shared" si="4"/>
        <v>65</v>
      </c>
      <c r="C72" s="153" t="str">
        <f>APPUs!C72</f>
        <v>N/A</v>
      </c>
      <c r="D72" s="150" t="str">
        <f>APPUs!D72</f>
        <v>N/A</v>
      </c>
      <c r="E72" s="150" t="str">
        <f>APPUs!E72</f>
        <v>N/A</v>
      </c>
      <c r="F72" s="150" t="str">
        <f>APPUs!F72</f>
        <v>N/A</v>
      </c>
      <c r="G72" s="150" t="str">
        <f>APPUs!G72</f>
        <v>N/A</v>
      </c>
      <c r="H72" s="150" t="str">
        <f>APPUs!H72</f>
        <v>N/A</v>
      </c>
      <c r="I72" s="150" t="str">
        <f>APPUs!I72</f>
        <v>N/A</v>
      </c>
      <c r="J72" s="150" t="str">
        <f>APPUs!J72</f>
        <v>N/A</v>
      </c>
      <c r="K72" s="150" t="str">
        <f>APPUs!K72</f>
        <v>N/A</v>
      </c>
      <c r="L72" s="150" t="str">
        <f>APPUs!L72</f>
        <v>N/A</v>
      </c>
      <c r="M72" s="150" t="str">
        <f>APPUs!M72</f>
        <v>N/A</v>
      </c>
      <c r="N72" s="150" t="str">
        <f>APPUs!N72</f>
        <v>N/A</v>
      </c>
      <c r="O72" s="150" t="str">
        <f>APPUs!O72</f>
        <v>N/A</v>
      </c>
      <c r="P72" s="150" t="str">
        <f>APPUs!P72</f>
        <v>N/A</v>
      </c>
      <c r="Q72" s="150" t="str">
        <f>APPUs!Q72</f>
        <v>N/A</v>
      </c>
      <c r="R72" s="152" t="str">
        <f>APPUs!R72</f>
        <v>N/A</v>
      </c>
      <c r="S72" s="14">
        <f>APPUs!S72</f>
        <v>103.55</v>
      </c>
      <c r="T72" s="13">
        <f>APPUs!T72</f>
        <v>76.38</v>
      </c>
      <c r="U72" s="150">
        <f>APPUs!U72</f>
        <v>80.03</v>
      </c>
      <c r="V72" s="150">
        <f>APPUs!V72</f>
        <v>60.56</v>
      </c>
      <c r="W72" s="150">
        <f>APPUs!W72</f>
        <v>222.15</v>
      </c>
      <c r="X72" s="150">
        <f>APPUs!X72</f>
        <v>149.35</v>
      </c>
      <c r="Y72" s="150">
        <f>APPUs!Y72</f>
        <v>146.85</v>
      </c>
      <c r="Z72" s="150">
        <f>APPUs!Z72</f>
        <v>94.18</v>
      </c>
      <c r="AA72" s="150">
        <f>APPUs!AA72</f>
        <v>265.14</v>
      </c>
      <c r="AB72" s="150">
        <f>APPUs!AB72</f>
        <v>168.44</v>
      </c>
      <c r="AC72" s="150">
        <f>APPUs!AC72</f>
        <v>163.01</v>
      </c>
      <c r="AD72" s="152">
        <f>APPUs!AD72</f>
        <v>102.66</v>
      </c>
      <c r="AE72" s="14" t="str">
        <f>APPUs!AE72</f>
        <v>N/A</v>
      </c>
      <c r="AF72" s="13" t="str">
        <f>APPUs!AF72</f>
        <v>N/A</v>
      </c>
      <c r="AG72" s="13" t="str">
        <f>APPUs!AG72</f>
        <v>N/A</v>
      </c>
      <c r="AH72" s="152" t="str">
        <f>APPUs!AH72</f>
        <v>N/A</v>
      </c>
      <c r="AI72" s="14" t="str">
        <f>APPUs!AI72</f>
        <v>N/A</v>
      </c>
      <c r="AJ72" s="13" t="str">
        <f>APPUs!AJ72</f>
        <v>N/A</v>
      </c>
      <c r="AK72" s="13" t="str">
        <f>APPUs!AK72</f>
        <v>N/A</v>
      </c>
      <c r="AL72" s="150" t="str">
        <f>APPUs!AL72</f>
        <v>N/A</v>
      </c>
      <c r="AM72" s="152" t="str">
        <f>APPUs!AM72</f>
        <v>N/A</v>
      </c>
      <c r="AN72" s="150"/>
      <c r="AO72" s="21"/>
      <c r="AQ72" s="150" t="str">
        <f>IF(AND($AQ$2=2,$AQ$4=2),"N/A",VLOOKUP(A72,'MP APPUs'!$A$7:$R$87,3+IF($AQ$2=2,4,$AQ$2)+IF($AQ$2&lt;&gt;2,$AQ$3*2,$AQ$3)+IF($AQ$4=2,10,0)+IF($AQ$4=1,IF($AQ$2&lt;&gt;2,6,10),0)))</f>
        <v>N/A</v>
      </c>
      <c r="AR72" s="150">
        <f t="shared" ref="AR72:AR87" si="5">IF(OR($AR$2=2),"N/A",VLOOKUP(A72,$A$7:$AD$87,19+$AR$2+2*$AR$3+4*$AR$4))</f>
        <v>80.03</v>
      </c>
      <c r="AS72" s="150">
        <f t="shared" ref="AS72:AS87" si="6">IF(OR($AS$2=2,$AS$4&gt;0),"N/A",VLOOKUP(A72,$A$7:$AH$87,27+$AS$2+2*$AS$3))</f>
        <v>163.01</v>
      </c>
    </row>
    <row r="73" spans="1:45">
      <c r="A73" s="150">
        <f t="shared" ref="A73:A87" si="7">A72+1</f>
        <v>66</v>
      </c>
      <c r="C73" s="153" t="str">
        <f>APPUs!C73</f>
        <v>N/A</v>
      </c>
      <c r="D73" s="150" t="str">
        <f>APPUs!D73</f>
        <v>N/A</v>
      </c>
      <c r="E73" s="150" t="str">
        <f>APPUs!E73</f>
        <v>N/A</v>
      </c>
      <c r="F73" s="150" t="str">
        <f>APPUs!F73</f>
        <v>N/A</v>
      </c>
      <c r="G73" s="150" t="str">
        <f>APPUs!G73</f>
        <v>N/A</v>
      </c>
      <c r="H73" s="150" t="str">
        <f>APPUs!H73</f>
        <v>N/A</v>
      </c>
      <c r="I73" s="150" t="str">
        <f>APPUs!I73</f>
        <v>N/A</v>
      </c>
      <c r="J73" s="150" t="str">
        <f>APPUs!J73</f>
        <v>N/A</v>
      </c>
      <c r="K73" s="150" t="str">
        <f>APPUs!K73</f>
        <v>N/A</v>
      </c>
      <c r="L73" s="150" t="str">
        <f>APPUs!L73</f>
        <v>N/A</v>
      </c>
      <c r="M73" s="150" t="str">
        <f>APPUs!M73</f>
        <v>N/A</v>
      </c>
      <c r="N73" s="150" t="str">
        <f>APPUs!N73</f>
        <v>N/A</v>
      </c>
      <c r="O73" s="150" t="str">
        <f>APPUs!O73</f>
        <v>N/A</v>
      </c>
      <c r="P73" s="150" t="str">
        <f>APPUs!P73</f>
        <v>N/A</v>
      </c>
      <c r="Q73" s="150" t="str">
        <f>APPUs!Q73</f>
        <v>N/A</v>
      </c>
      <c r="R73" s="152" t="str">
        <f>APPUs!R73</f>
        <v>N/A</v>
      </c>
      <c r="S73" s="14">
        <f>APPUs!S73</f>
        <v>110.17</v>
      </c>
      <c r="T73" s="13">
        <f>APPUs!T73</f>
        <v>81.17</v>
      </c>
      <c r="U73" s="150">
        <f>APPUs!U73</f>
        <v>85.29</v>
      </c>
      <c r="V73" s="150">
        <f>APPUs!V73</f>
        <v>64.510000000000005</v>
      </c>
      <c r="W73" s="150">
        <f>APPUs!W73</f>
        <v>235.37</v>
      </c>
      <c r="X73" s="150">
        <f>APPUs!X73</f>
        <v>159.66</v>
      </c>
      <c r="Y73" s="150">
        <f>APPUs!Y73</f>
        <v>155.83000000000001</v>
      </c>
      <c r="Z73" s="150">
        <f>APPUs!Z73</f>
        <v>100.39</v>
      </c>
      <c r="AA73" s="150">
        <f>APPUs!AA73</f>
        <v>281.64999999999998</v>
      </c>
      <c r="AB73" s="150">
        <f>APPUs!AB73</f>
        <v>180.98</v>
      </c>
      <c r="AC73" s="150">
        <f>APPUs!AC73</f>
        <v>174.36</v>
      </c>
      <c r="AD73" s="152">
        <f>APPUs!AD73</f>
        <v>109.43</v>
      </c>
      <c r="AE73" s="14" t="str">
        <f>APPUs!AE73</f>
        <v>N/A</v>
      </c>
      <c r="AF73" s="13" t="str">
        <f>APPUs!AF73</f>
        <v>N/A</v>
      </c>
      <c r="AG73" s="13" t="str">
        <f>APPUs!AG73</f>
        <v>N/A</v>
      </c>
      <c r="AH73" s="152" t="str">
        <f>APPUs!AH73</f>
        <v>N/A</v>
      </c>
      <c r="AI73" s="14" t="str">
        <f>APPUs!AI73</f>
        <v>N/A</v>
      </c>
      <c r="AJ73" s="13" t="str">
        <f>APPUs!AJ73</f>
        <v>N/A</v>
      </c>
      <c r="AK73" s="13" t="str">
        <f>APPUs!AK73</f>
        <v>N/A</v>
      </c>
      <c r="AL73" s="150" t="str">
        <f>APPUs!AL73</f>
        <v>N/A</v>
      </c>
      <c r="AM73" s="152" t="str">
        <f>APPUs!AM73</f>
        <v>N/A</v>
      </c>
      <c r="AN73" s="150"/>
      <c r="AO73" s="21"/>
      <c r="AQ73" s="150" t="str">
        <f>IF(AND($AQ$2=2,$AQ$4=2),"N/A",VLOOKUP(A73,'MP APPUs'!$A$7:$R$87,3+IF($AQ$2=2,4,$AQ$2)+IF($AQ$2&lt;&gt;2,$AQ$3*2,$AQ$3)+IF($AQ$4=2,10,0)+IF($AQ$4=1,IF($AQ$2&lt;&gt;2,6,10),0)))</f>
        <v>N/A</v>
      </c>
      <c r="AR73" s="150">
        <f t="shared" si="5"/>
        <v>85.29</v>
      </c>
      <c r="AS73" s="150">
        <f t="shared" si="6"/>
        <v>174.36</v>
      </c>
    </row>
    <row r="74" spans="1:45">
      <c r="A74" s="150">
        <f t="shared" si="7"/>
        <v>67</v>
      </c>
      <c r="C74" s="153" t="str">
        <f>APPUs!C74</f>
        <v>N/A</v>
      </c>
      <c r="D74" s="150" t="str">
        <f>APPUs!D74</f>
        <v>N/A</v>
      </c>
      <c r="E74" s="150" t="str">
        <f>APPUs!E74</f>
        <v>N/A</v>
      </c>
      <c r="F74" s="150" t="str">
        <f>APPUs!F74</f>
        <v>N/A</v>
      </c>
      <c r="G74" s="150" t="str">
        <f>APPUs!G74</f>
        <v>N/A</v>
      </c>
      <c r="H74" s="150" t="str">
        <f>APPUs!H74</f>
        <v>N/A</v>
      </c>
      <c r="I74" s="150" t="str">
        <f>APPUs!I74</f>
        <v>N/A</v>
      </c>
      <c r="J74" s="150" t="str">
        <f>APPUs!J74</f>
        <v>N/A</v>
      </c>
      <c r="K74" s="150" t="str">
        <f>APPUs!K74</f>
        <v>N/A</v>
      </c>
      <c r="L74" s="150" t="str">
        <f>APPUs!L74</f>
        <v>N/A</v>
      </c>
      <c r="M74" s="150" t="str">
        <f>APPUs!M74</f>
        <v>N/A</v>
      </c>
      <c r="N74" s="150" t="str">
        <f>APPUs!N74</f>
        <v>N/A</v>
      </c>
      <c r="O74" s="150" t="str">
        <f>APPUs!O74</f>
        <v>N/A</v>
      </c>
      <c r="P74" s="150" t="str">
        <f>APPUs!P74</f>
        <v>N/A</v>
      </c>
      <c r="Q74" s="150" t="str">
        <f>APPUs!Q74</f>
        <v>N/A</v>
      </c>
      <c r="R74" s="152" t="str">
        <f>APPUs!R74</f>
        <v>N/A</v>
      </c>
      <c r="S74" s="14">
        <f>APPUs!S74</f>
        <v>117.84</v>
      </c>
      <c r="T74" s="13">
        <f>APPUs!T74</f>
        <v>86.49</v>
      </c>
      <c r="U74" s="150">
        <f>APPUs!U74</f>
        <v>91.18</v>
      </c>
      <c r="V74" s="150">
        <f>APPUs!V74</f>
        <v>68.959999999999994</v>
      </c>
      <c r="W74" s="150">
        <f>APPUs!W74</f>
        <v>249.8</v>
      </c>
      <c r="X74" s="150">
        <f>APPUs!X74</f>
        <v>170.92</v>
      </c>
      <c r="Y74" s="150">
        <f>APPUs!Y74</f>
        <v>165.88</v>
      </c>
      <c r="Z74" s="150">
        <f>APPUs!Z74</f>
        <v>107.29</v>
      </c>
      <c r="AA74" s="150">
        <f>APPUs!AA74</f>
        <v>299.3</v>
      </c>
      <c r="AB74" s="150">
        <f>APPUs!AB74</f>
        <v>194.55</v>
      </c>
      <c r="AC74" s="150">
        <f>APPUs!AC74</f>
        <v>187.22</v>
      </c>
      <c r="AD74" s="152">
        <f>APPUs!AD74</f>
        <v>116.95</v>
      </c>
      <c r="AE74" s="14" t="str">
        <f>APPUs!AE74</f>
        <v>N/A</v>
      </c>
      <c r="AF74" s="13" t="str">
        <f>APPUs!AF74</f>
        <v>N/A</v>
      </c>
      <c r="AG74" s="13" t="str">
        <f>APPUs!AG74</f>
        <v>N/A</v>
      </c>
      <c r="AH74" s="152" t="str">
        <f>APPUs!AH74</f>
        <v>N/A</v>
      </c>
      <c r="AI74" s="14" t="str">
        <f>APPUs!AI74</f>
        <v>N/A</v>
      </c>
      <c r="AJ74" s="13" t="str">
        <f>APPUs!AJ74</f>
        <v>N/A</v>
      </c>
      <c r="AK74" s="13" t="str">
        <f>APPUs!AK74</f>
        <v>N/A</v>
      </c>
      <c r="AL74" s="150" t="str">
        <f>APPUs!AL74</f>
        <v>N/A</v>
      </c>
      <c r="AM74" s="152" t="str">
        <f>APPUs!AM74</f>
        <v>N/A</v>
      </c>
      <c r="AN74" s="150"/>
      <c r="AO74" s="21"/>
      <c r="AQ74" s="150" t="str">
        <f>IF(AND($AQ$2=2,$AQ$4=2),"N/A",VLOOKUP(A74,'MP APPUs'!$A$7:$R$87,3+IF($AQ$2=2,4,$AQ$2)+IF($AQ$2&lt;&gt;2,$AQ$3*2,$AQ$3)+IF($AQ$4=2,10,0)+IF($AQ$4=1,IF($AQ$2&lt;&gt;2,6,10),0)))</f>
        <v>N/A</v>
      </c>
      <c r="AR74" s="150">
        <f t="shared" si="5"/>
        <v>91.18</v>
      </c>
      <c r="AS74" s="150">
        <f t="shared" si="6"/>
        <v>187.22</v>
      </c>
    </row>
    <row r="75" spans="1:45">
      <c r="A75" s="150">
        <f t="shared" si="7"/>
        <v>68</v>
      </c>
      <c r="C75" s="153" t="str">
        <f>APPUs!C75</f>
        <v>N/A</v>
      </c>
      <c r="D75" s="150" t="str">
        <f>APPUs!D75</f>
        <v>N/A</v>
      </c>
      <c r="E75" s="150" t="str">
        <f>APPUs!E75</f>
        <v>N/A</v>
      </c>
      <c r="F75" s="150" t="str">
        <f>APPUs!F75</f>
        <v>N/A</v>
      </c>
      <c r="G75" s="150" t="str">
        <f>APPUs!G75</f>
        <v>N/A</v>
      </c>
      <c r="H75" s="150" t="str">
        <f>APPUs!H75</f>
        <v>N/A</v>
      </c>
      <c r="I75" s="150" t="str">
        <f>APPUs!I75</f>
        <v>N/A</v>
      </c>
      <c r="J75" s="150" t="str">
        <f>APPUs!J75</f>
        <v>N/A</v>
      </c>
      <c r="K75" s="150" t="str">
        <f>APPUs!K75</f>
        <v>N/A</v>
      </c>
      <c r="L75" s="150" t="str">
        <f>APPUs!L75</f>
        <v>N/A</v>
      </c>
      <c r="M75" s="150" t="str">
        <f>APPUs!M75</f>
        <v>N/A</v>
      </c>
      <c r="N75" s="150" t="str">
        <f>APPUs!N75</f>
        <v>N/A</v>
      </c>
      <c r="O75" s="150" t="str">
        <f>APPUs!O75</f>
        <v>N/A</v>
      </c>
      <c r="P75" s="150" t="str">
        <f>APPUs!P75</f>
        <v>N/A</v>
      </c>
      <c r="Q75" s="150" t="str">
        <f>APPUs!Q75</f>
        <v>N/A</v>
      </c>
      <c r="R75" s="152" t="str">
        <f>APPUs!R75</f>
        <v>N/A</v>
      </c>
      <c r="S75" s="14">
        <f>APPUs!S75</f>
        <v>126.6</v>
      </c>
      <c r="T75" s="13">
        <f>APPUs!T75</f>
        <v>92.39</v>
      </c>
      <c r="U75" s="150">
        <f>APPUs!U75</f>
        <v>97.82</v>
      </c>
      <c r="V75" s="150">
        <f>APPUs!V75</f>
        <v>73.88</v>
      </c>
      <c r="W75" s="150">
        <f>APPUs!W75</f>
        <v>265.39999999999998</v>
      </c>
      <c r="X75" s="150">
        <f>APPUs!X75</f>
        <v>183.07</v>
      </c>
      <c r="Y75" s="150">
        <f>APPUs!Y75</f>
        <v>177.14</v>
      </c>
      <c r="Z75" s="150">
        <f>APPUs!Z75</f>
        <v>114.95</v>
      </c>
      <c r="AA75" s="150" t="str">
        <f>APPUs!AA75</f>
        <v>N/A</v>
      </c>
      <c r="AB75" s="150">
        <f>APPUs!AB75</f>
        <v>209.18</v>
      </c>
      <c r="AC75" s="150">
        <f>APPUs!AC75</f>
        <v>201.6</v>
      </c>
      <c r="AD75" s="152">
        <f>APPUs!AD75</f>
        <v>125.3</v>
      </c>
      <c r="AE75" s="14" t="str">
        <f>APPUs!AE75</f>
        <v>N/A</v>
      </c>
      <c r="AF75" s="13" t="str">
        <f>APPUs!AF75</f>
        <v>N/A</v>
      </c>
      <c r="AG75" s="13" t="str">
        <f>APPUs!AG75</f>
        <v>N/A</v>
      </c>
      <c r="AH75" s="152" t="str">
        <f>APPUs!AH75</f>
        <v>N/A</v>
      </c>
      <c r="AI75" s="14" t="str">
        <f>APPUs!AI75</f>
        <v>N/A</v>
      </c>
      <c r="AJ75" s="13" t="str">
        <f>APPUs!AJ75</f>
        <v>N/A</v>
      </c>
      <c r="AK75" s="13" t="str">
        <f>APPUs!AK75</f>
        <v>N/A</v>
      </c>
      <c r="AL75" s="150" t="str">
        <f>APPUs!AL75</f>
        <v>N/A</v>
      </c>
      <c r="AM75" s="152" t="str">
        <f>APPUs!AM75</f>
        <v>N/A</v>
      </c>
      <c r="AN75" s="150"/>
      <c r="AO75" s="21"/>
      <c r="AQ75" s="150" t="str">
        <f>IF(AND($AQ$2=2,$AQ$4=2),"N/A",VLOOKUP(A75,'MP APPUs'!$A$7:$R$87,3+IF($AQ$2=2,4,$AQ$2)+IF($AQ$2&lt;&gt;2,$AQ$3*2,$AQ$3)+IF($AQ$4=2,10,0)+IF($AQ$4=1,IF($AQ$2&lt;&gt;2,6,10),0)))</f>
        <v>N/A</v>
      </c>
      <c r="AR75" s="150">
        <f t="shared" si="5"/>
        <v>97.82</v>
      </c>
      <c r="AS75" s="150">
        <f t="shared" si="6"/>
        <v>201.6</v>
      </c>
    </row>
    <row r="76" spans="1:45">
      <c r="A76" s="150">
        <f t="shared" si="7"/>
        <v>69</v>
      </c>
      <c r="C76" s="153" t="str">
        <f>APPUs!C76</f>
        <v>N/A</v>
      </c>
      <c r="D76" s="150" t="str">
        <f>APPUs!D76</f>
        <v>N/A</v>
      </c>
      <c r="E76" s="150" t="str">
        <f>APPUs!E76</f>
        <v>N/A</v>
      </c>
      <c r="F76" s="150" t="str">
        <f>APPUs!F76</f>
        <v>N/A</v>
      </c>
      <c r="G76" s="150" t="str">
        <f>APPUs!G76</f>
        <v>N/A</v>
      </c>
      <c r="H76" s="150" t="str">
        <f>APPUs!H76</f>
        <v>N/A</v>
      </c>
      <c r="I76" s="150" t="str">
        <f>APPUs!I76</f>
        <v>N/A</v>
      </c>
      <c r="J76" s="150" t="str">
        <f>APPUs!J76</f>
        <v>N/A</v>
      </c>
      <c r="K76" s="150" t="str">
        <f>APPUs!K76</f>
        <v>N/A</v>
      </c>
      <c r="L76" s="150" t="str">
        <f>APPUs!L76</f>
        <v>N/A</v>
      </c>
      <c r="M76" s="150" t="str">
        <f>APPUs!M76</f>
        <v>N/A</v>
      </c>
      <c r="N76" s="150" t="str">
        <f>APPUs!N76</f>
        <v>N/A</v>
      </c>
      <c r="O76" s="150" t="str">
        <f>APPUs!O76</f>
        <v>N/A</v>
      </c>
      <c r="P76" s="150" t="str">
        <f>APPUs!P76</f>
        <v>N/A</v>
      </c>
      <c r="Q76" s="150" t="str">
        <f>APPUs!Q76</f>
        <v>N/A</v>
      </c>
      <c r="R76" s="152" t="str">
        <f>APPUs!R76</f>
        <v>N/A</v>
      </c>
      <c r="S76" s="14">
        <f>APPUs!S76</f>
        <v>136.53</v>
      </c>
      <c r="T76" s="13">
        <f>APPUs!T76</f>
        <v>98.94</v>
      </c>
      <c r="U76" s="150">
        <f>APPUs!U76</f>
        <v>105.36</v>
      </c>
      <c r="V76" s="150">
        <f>APPUs!V76</f>
        <v>79.25</v>
      </c>
      <c r="W76" s="150">
        <f>APPUs!W76</f>
        <v>282.13</v>
      </c>
      <c r="X76" s="150">
        <f>APPUs!X76</f>
        <v>196.1</v>
      </c>
      <c r="Y76" s="150">
        <f>APPUs!Y76</f>
        <v>189.79</v>
      </c>
      <c r="Z76" s="150">
        <f>APPUs!Z76</f>
        <v>123.48</v>
      </c>
      <c r="AA76" s="150" t="str">
        <f>APPUs!AA76</f>
        <v>N/A</v>
      </c>
      <c r="AB76" s="150">
        <f>APPUs!AB76</f>
        <v>224.9</v>
      </c>
      <c r="AC76" s="150">
        <f>APPUs!AC76</f>
        <v>217.55</v>
      </c>
      <c r="AD76" s="152">
        <f>APPUs!AD76</f>
        <v>134.59</v>
      </c>
      <c r="AE76" s="14" t="str">
        <f>APPUs!AE76</f>
        <v>N/A</v>
      </c>
      <c r="AF76" s="13" t="str">
        <f>APPUs!AF76</f>
        <v>N/A</v>
      </c>
      <c r="AG76" s="13" t="str">
        <f>APPUs!AG76</f>
        <v>N/A</v>
      </c>
      <c r="AH76" s="152" t="str">
        <f>APPUs!AH76</f>
        <v>N/A</v>
      </c>
      <c r="AI76" s="14" t="str">
        <f>APPUs!AI76</f>
        <v>N/A</v>
      </c>
      <c r="AJ76" s="13" t="str">
        <f>APPUs!AJ76</f>
        <v>N/A</v>
      </c>
      <c r="AK76" s="13" t="str">
        <f>APPUs!AK76</f>
        <v>N/A</v>
      </c>
      <c r="AL76" s="150" t="str">
        <f>APPUs!AL76</f>
        <v>N/A</v>
      </c>
      <c r="AM76" s="152" t="str">
        <f>APPUs!AM76</f>
        <v>N/A</v>
      </c>
      <c r="AN76" s="150"/>
      <c r="AO76" s="21"/>
      <c r="AQ76" s="150" t="str">
        <f>IF(AND($AQ$2=2,$AQ$4=2),"N/A",VLOOKUP(A76,'MP APPUs'!$A$7:$R$87,3+IF($AQ$2=2,4,$AQ$2)+IF($AQ$2&lt;&gt;2,$AQ$3*2,$AQ$3)+IF($AQ$4=2,10,0)+IF($AQ$4=1,IF($AQ$2&lt;&gt;2,6,10),0)))</f>
        <v>N/A</v>
      </c>
      <c r="AR76" s="150">
        <f t="shared" si="5"/>
        <v>105.36</v>
      </c>
      <c r="AS76" s="150">
        <f t="shared" si="6"/>
        <v>217.55</v>
      </c>
    </row>
    <row r="77" spans="1:45">
      <c r="A77" s="150">
        <f t="shared" si="7"/>
        <v>70</v>
      </c>
      <c r="C77" s="153" t="str">
        <f>APPUs!C77</f>
        <v>N/A</v>
      </c>
      <c r="D77" s="150" t="str">
        <f>APPUs!D77</f>
        <v>N/A</v>
      </c>
      <c r="E77" s="150" t="str">
        <f>APPUs!E77</f>
        <v>N/A</v>
      </c>
      <c r="F77" s="150" t="str">
        <f>APPUs!F77</f>
        <v>N/A</v>
      </c>
      <c r="G77" s="150" t="str">
        <f>APPUs!G77</f>
        <v>N/A</v>
      </c>
      <c r="H77" s="150" t="str">
        <f>APPUs!H77</f>
        <v>N/A</v>
      </c>
      <c r="I77" s="150" t="str">
        <f>APPUs!I77</f>
        <v>N/A</v>
      </c>
      <c r="J77" s="150" t="str">
        <f>APPUs!J77</f>
        <v>N/A</v>
      </c>
      <c r="K77" s="150" t="str">
        <f>APPUs!K77</f>
        <v>N/A</v>
      </c>
      <c r="L77" s="150" t="str">
        <f>APPUs!L77</f>
        <v>N/A</v>
      </c>
      <c r="M77" s="150" t="str">
        <f>APPUs!M77</f>
        <v>N/A</v>
      </c>
      <c r="N77" s="150" t="str">
        <f>APPUs!N77</f>
        <v>N/A</v>
      </c>
      <c r="O77" s="150" t="str">
        <f>APPUs!O77</f>
        <v>N/A</v>
      </c>
      <c r="P77" s="150" t="str">
        <f>APPUs!P77</f>
        <v>N/A</v>
      </c>
      <c r="Q77" s="150" t="str">
        <f>APPUs!Q77</f>
        <v>N/A</v>
      </c>
      <c r="R77" s="152" t="str">
        <f>APPUs!R77</f>
        <v>N/A</v>
      </c>
      <c r="S77" s="14">
        <f>APPUs!S77</f>
        <v>147.75</v>
      </c>
      <c r="T77" s="13">
        <f>APPUs!T77</f>
        <v>106.25</v>
      </c>
      <c r="U77" s="150">
        <f>APPUs!U77</f>
        <v>114.01</v>
      </c>
      <c r="V77" s="150">
        <f>APPUs!V77</f>
        <v>85.02</v>
      </c>
      <c r="W77" s="150">
        <f>APPUs!W77</f>
        <v>300</v>
      </c>
      <c r="X77" s="150">
        <f>APPUs!X77</f>
        <v>210</v>
      </c>
      <c r="Y77" s="150">
        <f>APPUs!Y77</f>
        <v>204.01</v>
      </c>
      <c r="Z77" s="150">
        <f>APPUs!Z77</f>
        <v>133</v>
      </c>
      <c r="AA77" s="150" t="str">
        <f>APPUs!AA77</f>
        <v>N/A</v>
      </c>
      <c r="AB77" s="150">
        <f>APPUs!AB77</f>
        <v>241.78</v>
      </c>
      <c r="AC77" s="150">
        <f>APPUs!AC77</f>
        <v>235.15</v>
      </c>
      <c r="AD77" s="152">
        <f>APPUs!AD77</f>
        <v>144.97</v>
      </c>
      <c r="AE77" s="14" t="str">
        <f>APPUs!AE77</f>
        <v>N/A</v>
      </c>
      <c r="AF77" s="13" t="str">
        <f>APPUs!AF77</f>
        <v>N/A</v>
      </c>
      <c r="AG77" s="13" t="str">
        <f>APPUs!AG77</f>
        <v>N/A</v>
      </c>
      <c r="AH77" s="152" t="str">
        <f>APPUs!AH77</f>
        <v>N/A</v>
      </c>
      <c r="AI77" s="14" t="str">
        <f>APPUs!AI77</f>
        <v>N/A</v>
      </c>
      <c r="AJ77" s="13" t="str">
        <f>APPUs!AJ77</f>
        <v>N/A</v>
      </c>
      <c r="AK77" s="13" t="str">
        <f>APPUs!AK77</f>
        <v>N/A</v>
      </c>
      <c r="AL77" s="150" t="str">
        <f>APPUs!AL77</f>
        <v>N/A</v>
      </c>
      <c r="AM77" s="152" t="str">
        <f>APPUs!AM77</f>
        <v>N/A</v>
      </c>
      <c r="AN77" s="150"/>
      <c r="AO77" s="21"/>
      <c r="AQ77" s="150" t="str">
        <f>IF(AND($AQ$2=2,$AQ$4=2),"N/A",VLOOKUP(A77,'MP APPUs'!$A$7:$R$87,3+IF($AQ$2=2,4,$AQ$2)+IF($AQ$2&lt;&gt;2,$AQ$3*2,$AQ$3)+IF($AQ$4=2,10,0)+IF($AQ$4=1,IF($AQ$2&lt;&gt;2,6,10),0)))</f>
        <v>N/A</v>
      </c>
      <c r="AR77" s="150">
        <f t="shared" si="5"/>
        <v>114.01</v>
      </c>
      <c r="AS77" s="150">
        <f t="shared" si="6"/>
        <v>235.15</v>
      </c>
    </row>
    <row r="78" spans="1:45">
      <c r="A78" s="150">
        <f t="shared" si="7"/>
        <v>71</v>
      </c>
      <c r="C78" s="153" t="str">
        <f>APPUs!C78</f>
        <v>N/A</v>
      </c>
      <c r="D78" s="150" t="str">
        <f>APPUs!D78</f>
        <v>N/A</v>
      </c>
      <c r="E78" s="150" t="str">
        <f>APPUs!E78</f>
        <v>N/A</v>
      </c>
      <c r="F78" s="150" t="str">
        <f>APPUs!F78</f>
        <v>N/A</v>
      </c>
      <c r="G78" s="150" t="str">
        <f>APPUs!G78</f>
        <v>N/A</v>
      </c>
      <c r="H78" s="150" t="str">
        <f>APPUs!H78</f>
        <v>N/A</v>
      </c>
      <c r="I78" s="150" t="str">
        <f>APPUs!I78</f>
        <v>N/A</v>
      </c>
      <c r="J78" s="150" t="str">
        <f>APPUs!J78</f>
        <v>N/A</v>
      </c>
      <c r="K78" s="150" t="str">
        <f>APPUs!K78</f>
        <v>N/A</v>
      </c>
      <c r="L78" s="150" t="str">
        <f>APPUs!L78</f>
        <v>N/A</v>
      </c>
      <c r="M78" s="150" t="str">
        <f>APPUs!M78</f>
        <v>N/A</v>
      </c>
      <c r="N78" s="150" t="str">
        <f>APPUs!N78</f>
        <v>N/A</v>
      </c>
      <c r="O78" s="150" t="str">
        <f>APPUs!O78</f>
        <v>N/A</v>
      </c>
      <c r="P78" s="150" t="str">
        <f>APPUs!P78</f>
        <v>N/A</v>
      </c>
      <c r="Q78" s="150" t="str">
        <f>APPUs!Q78</f>
        <v>N/A</v>
      </c>
      <c r="R78" s="152" t="str">
        <f>APPUs!R78</f>
        <v>N/A</v>
      </c>
      <c r="S78" s="14">
        <f>APPUs!S78</f>
        <v>160.38999999999999</v>
      </c>
      <c r="T78" s="13">
        <f>APPUs!T78</f>
        <v>114.41</v>
      </c>
      <c r="U78" s="150">
        <f>APPUs!U78</f>
        <v>123.93</v>
      </c>
      <c r="V78" s="150">
        <f>APPUs!V78</f>
        <v>91.19</v>
      </c>
      <c r="W78" s="150" t="str">
        <f>APPUs!W78</f>
        <v>N/A</v>
      </c>
      <c r="X78" s="150" t="str">
        <f>APPUs!X78</f>
        <v>N/A</v>
      </c>
      <c r="Y78" s="150">
        <f>APPUs!Y78</f>
        <v>219.99</v>
      </c>
      <c r="Z78" s="150">
        <f>APPUs!Z78</f>
        <v>143.62</v>
      </c>
      <c r="AA78" s="150" t="str">
        <f>APPUs!AA78</f>
        <v>N/A</v>
      </c>
      <c r="AB78" s="150" t="str">
        <f>APPUs!AB78</f>
        <v>N/A</v>
      </c>
      <c r="AC78" s="150">
        <f>APPUs!AC78</f>
        <v>254.52</v>
      </c>
      <c r="AD78" s="152">
        <f>APPUs!AD78</f>
        <v>156.55000000000001</v>
      </c>
      <c r="AE78" s="14" t="str">
        <f>APPUs!AE78</f>
        <v>N/A</v>
      </c>
      <c r="AF78" s="13" t="str">
        <f>APPUs!AF78</f>
        <v>N/A</v>
      </c>
      <c r="AG78" s="13" t="str">
        <f>APPUs!AG78</f>
        <v>N/A</v>
      </c>
      <c r="AH78" s="152" t="str">
        <f>APPUs!AH78</f>
        <v>N/A</v>
      </c>
      <c r="AI78" s="14" t="str">
        <f>APPUs!AI78</f>
        <v>N/A</v>
      </c>
      <c r="AJ78" s="13" t="str">
        <f>APPUs!AJ78</f>
        <v>N/A</v>
      </c>
      <c r="AK78" s="13" t="str">
        <f>APPUs!AK78</f>
        <v>N/A</v>
      </c>
      <c r="AL78" s="150" t="str">
        <f>APPUs!AL78</f>
        <v>N/A</v>
      </c>
      <c r="AM78" s="152" t="str">
        <f>APPUs!AM78</f>
        <v>N/A</v>
      </c>
      <c r="AN78" s="150"/>
      <c r="AO78" s="21"/>
      <c r="AQ78" s="150" t="str">
        <f>IF(AND($AQ$2=2,$AQ$4=2),"N/A",VLOOKUP(A78,'MP APPUs'!$A$7:$R$87,3+IF($AQ$2=2,4,$AQ$2)+IF($AQ$2&lt;&gt;2,$AQ$3*2,$AQ$3)+IF($AQ$4=2,10,0)+IF($AQ$4=1,IF($AQ$2&lt;&gt;2,6,10),0)))</f>
        <v>N/A</v>
      </c>
      <c r="AR78" s="150">
        <f t="shared" si="5"/>
        <v>123.93</v>
      </c>
      <c r="AS78" s="150">
        <f t="shared" si="6"/>
        <v>254.52</v>
      </c>
    </row>
    <row r="79" spans="1:45">
      <c r="A79" s="150">
        <f t="shared" si="7"/>
        <v>72</v>
      </c>
      <c r="C79" s="153" t="str">
        <f>APPUs!C79</f>
        <v>N/A</v>
      </c>
      <c r="D79" s="150" t="str">
        <f>APPUs!D79</f>
        <v>N/A</v>
      </c>
      <c r="E79" s="150" t="str">
        <f>APPUs!E79</f>
        <v>N/A</v>
      </c>
      <c r="F79" s="150" t="str">
        <f>APPUs!F79</f>
        <v>N/A</v>
      </c>
      <c r="G79" s="150" t="str">
        <f>APPUs!G79</f>
        <v>N/A</v>
      </c>
      <c r="H79" s="150" t="str">
        <f>APPUs!H79</f>
        <v>N/A</v>
      </c>
      <c r="I79" s="150" t="str">
        <f>APPUs!I79</f>
        <v>N/A</v>
      </c>
      <c r="J79" s="150" t="str">
        <f>APPUs!J79</f>
        <v>N/A</v>
      </c>
      <c r="K79" s="150" t="str">
        <f>APPUs!K79</f>
        <v>N/A</v>
      </c>
      <c r="L79" s="150" t="str">
        <f>APPUs!L79</f>
        <v>N/A</v>
      </c>
      <c r="M79" s="150" t="str">
        <f>APPUs!M79</f>
        <v>N/A</v>
      </c>
      <c r="N79" s="150" t="str">
        <f>APPUs!N79</f>
        <v>N/A</v>
      </c>
      <c r="O79" s="150" t="str">
        <f>APPUs!O79</f>
        <v>N/A</v>
      </c>
      <c r="P79" s="150" t="str">
        <f>APPUs!P79</f>
        <v>N/A</v>
      </c>
      <c r="Q79" s="150" t="str">
        <f>APPUs!Q79</f>
        <v>N/A</v>
      </c>
      <c r="R79" s="152" t="str">
        <f>APPUs!R79</f>
        <v>N/A</v>
      </c>
      <c r="S79" s="14">
        <f>APPUs!S79</f>
        <v>174.41</v>
      </c>
      <c r="T79" s="13">
        <f>APPUs!T79</f>
        <v>123.35</v>
      </c>
      <c r="U79" s="150">
        <f>APPUs!U79</f>
        <v>134.99</v>
      </c>
      <c r="V79" s="150">
        <f>APPUs!V79</f>
        <v>97.83</v>
      </c>
      <c r="W79" s="150" t="str">
        <f>APPUs!W79</f>
        <v>N/A</v>
      </c>
      <c r="X79" s="150" t="str">
        <f>APPUs!X79</f>
        <v>N/A</v>
      </c>
      <c r="Y79" s="150">
        <f>APPUs!Y79</f>
        <v>237.65</v>
      </c>
      <c r="Z79" s="150">
        <f>APPUs!Z79</f>
        <v>155.29</v>
      </c>
      <c r="AA79" s="150" t="str">
        <f>APPUs!AA79</f>
        <v>N/A</v>
      </c>
      <c r="AB79" s="150" t="str">
        <f>APPUs!AB79</f>
        <v>N/A</v>
      </c>
      <c r="AC79" s="150">
        <f>APPUs!AC79</f>
        <v>275.63</v>
      </c>
      <c r="AD79" s="152">
        <f>APPUs!AD79</f>
        <v>169.27</v>
      </c>
      <c r="AE79" s="14" t="str">
        <f>APPUs!AE79</f>
        <v>N/A</v>
      </c>
      <c r="AF79" s="13" t="str">
        <f>APPUs!AF79</f>
        <v>N/A</v>
      </c>
      <c r="AG79" s="13" t="str">
        <f>APPUs!AG79</f>
        <v>N/A</v>
      </c>
      <c r="AH79" s="152" t="str">
        <f>APPUs!AH79</f>
        <v>N/A</v>
      </c>
      <c r="AI79" s="14" t="str">
        <f>APPUs!AI79</f>
        <v>N/A</v>
      </c>
      <c r="AJ79" s="13" t="str">
        <f>APPUs!AJ79</f>
        <v>N/A</v>
      </c>
      <c r="AK79" s="13" t="str">
        <f>APPUs!AK79</f>
        <v>N/A</v>
      </c>
      <c r="AL79" s="150" t="str">
        <f>APPUs!AL79</f>
        <v>N/A</v>
      </c>
      <c r="AM79" s="152" t="str">
        <f>APPUs!AM79</f>
        <v>N/A</v>
      </c>
      <c r="AN79" s="150"/>
      <c r="AO79" s="21"/>
      <c r="AQ79" s="150" t="str">
        <f>IF(AND($AQ$2=2,$AQ$4=2),"N/A",VLOOKUP(A79,'MP APPUs'!$A$7:$R$87,3+IF($AQ$2=2,4,$AQ$2)+IF($AQ$2&lt;&gt;2,$AQ$3*2,$AQ$3)+IF($AQ$4=2,10,0)+IF($AQ$4=1,IF($AQ$2&lt;&gt;2,6,10),0)))</f>
        <v>N/A</v>
      </c>
      <c r="AR79" s="150">
        <f t="shared" si="5"/>
        <v>134.99</v>
      </c>
      <c r="AS79" s="150">
        <f t="shared" si="6"/>
        <v>275.63</v>
      </c>
    </row>
    <row r="80" spans="1:45">
      <c r="A80" s="150">
        <f t="shared" si="7"/>
        <v>73</v>
      </c>
      <c r="C80" s="153" t="str">
        <f>APPUs!C80</f>
        <v>N/A</v>
      </c>
      <c r="D80" s="150" t="str">
        <f>APPUs!D80</f>
        <v>N/A</v>
      </c>
      <c r="E80" s="150" t="str">
        <f>APPUs!E80</f>
        <v>N/A</v>
      </c>
      <c r="F80" s="150" t="str">
        <f>APPUs!F80</f>
        <v>N/A</v>
      </c>
      <c r="G80" s="150" t="str">
        <f>APPUs!G80</f>
        <v>N/A</v>
      </c>
      <c r="H80" s="150" t="str">
        <f>APPUs!H80</f>
        <v>N/A</v>
      </c>
      <c r="I80" s="150" t="str">
        <f>APPUs!I80</f>
        <v>N/A</v>
      </c>
      <c r="J80" s="150" t="str">
        <f>APPUs!J80</f>
        <v>N/A</v>
      </c>
      <c r="K80" s="150" t="str">
        <f>APPUs!K80</f>
        <v>N/A</v>
      </c>
      <c r="L80" s="150" t="str">
        <f>APPUs!L80</f>
        <v>N/A</v>
      </c>
      <c r="M80" s="150" t="str">
        <f>APPUs!M80</f>
        <v>N/A</v>
      </c>
      <c r="N80" s="150" t="str">
        <f>APPUs!N80</f>
        <v>N/A</v>
      </c>
      <c r="O80" s="150" t="str">
        <f>APPUs!O80</f>
        <v>N/A</v>
      </c>
      <c r="P80" s="150" t="str">
        <f>APPUs!P80</f>
        <v>N/A</v>
      </c>
      <c r="Q80" s="150" t="str">
        <f>APPUs!Q80</f>
        <v>N/A</v>
      </c>
      <c r="R80" s="152" t="str">
        <f>APPUs!R80</f>
        <v>N/A</v>
      </c>
      <c r="S80" s="14">
        <f>APPUs!S80</f>
        <v>189.75</v>
      </c>
      <c r="T80" s="13">
        <f>APPUs!T80</f>
        <v>132.97999999999999</v>
      </c>
      <c r="U80" s="150">
        <f>APPUs!U80</f>
        <v>146.97999999999999</v>
      </c>
      <c r="V80" s="150">
        <f>APPUs!V80</f>
        <v>105.06</v>
      </c>
      <c r="W80" s="150" t="str">
        <f>APPUs!W80</f>
        <v>N/A</v>
      </c>
      <c r="X80" s="150" t="str">
        <f>APPUs!X80</f>
        <v>N/A</v>
      </c>
      <c r="Y80" s="150">
        <f>APPUs!Y80</f>
        <v>256.89999999999998</v>
      </c>
      <c r="Z80" s="150">
        <f>APPUs!Z80</f>
        <v>167.97</v>
      </c>
      <c r="AA80" s="150" t="str">
        <f>APPUs!AA80</f>
        <v>N/A</v>
      </c>
      <c r="AB80" s="150" t="str">
        <f>APPUs!AB80</f>
        <v>N/A</v>
      </c>
      <c r="AC80" s="150">
        <f>APPUs!AC80</f>
        <v>298.43</v>
      </c>
      <c r="AD80" s="152">
        <f>APPUs!AD80</f>
        <v>183.09</v>
      </c>
      <c r="AE80" s="14" t="str">
        <f>APPUs!AE80</f>
        <v>N/A</v>
      </c>
      <c r="AF80" s="13" t="str">
        <f>APPUs!AF80</f>
        <v>N/A</v>
      </c>
      <c r="AG80" s="13" t="str">
        <f>APPUs!AG80</f>
        <v>N/A</v>
      </c>
      <c r="AH80" s="152" t="str">
        <f>APPUs!AH80</f>
        <v>N/A</v>
      </c>
      <c r="AI80" s="14" t="str">
        <f>APPUs!AI80</f>
        <v>N/A</v>
      </c>
      <c r="AJ80" s="13" t="str">
        <f>APPUs!AJ80</f>
        <v>N/A</v>
      </c>
      <c r="AK80" s="13" t="str">
        <f>APPUs!AK80</f>
        <v>N/A</v>
      </c>
      <c r="AL80" s="150" t="str">
        <f>APPUs!AL80</f>
        <v>N/A</v>
      </c>
      <c r="AM80" s="152" t="str">
        <f>APPUs!AM80</f>
        <v>N/A</v>
      </c>
      <c r="AN80" s="150"/>
      <c r="AO80" s="21"/>
      <c r="AQ80" s="150" t="str">
        <f>IF(AND($AQ$2=2,$AQ$4=2),"N/A",VLOOKUP(A80,'MP APPUs'!$A$7:$R$87,3+IF($AQ$2=2,4,$AQ$2)+IF($AQ$2&lt;&gt;2,$AQ$3*2,$AQ$3)+IF($AQ$4=2,10,0)+IF($AQ$4=1,IF($AQ$2&lt;&gt;2,6,10),0)))</f>
        <v>N/A</v>
      </c>
      <c r="AR80" s="150">
        <f t="shared" si="5"/>
        <v>146.97999999999999</v>
      </c>
      <c r="AS80" s="150">
        <f t="shared" si="6"/>
        <v>298.43</v>
      </c>
    </row>
    <row r="81" spans="1:45">
      <c r="A81" s="150">
        <f t="shared" si="7"/>
        <v>74</v>
      </c>
      <c r="C81" s="153" t="str">
        <f>APPUs!C81</f>
        <v>N/A</v>
      </c>
      <c r="D81" s="150" t="str">
        <f>APPUs!D81</f>
        <v>N/A</v>
      </c>
      <c r="E81" s="150" t="str">
        <f>APPUs!E81</f>
        <v>N/A</v>
      </c>
      <c r="F81" s="150" t="str">
        <f>APPUs!F81</f>
        <v>N/A</v>
      </c>
      <c r="G81" s="150" t="str">
        <f>APPUs!G81</f>
        <v>N/A</v>
      </c>
      <c r="H81" s="150" t="str">
        <f>APPUs!H81</f>
        <v>N/A</v>
      </c>
      <c r="I81" s="150" t="str">
        <f>APPUs!I81</f>
        <v>N/A</v>
      </c>
      <c r="J81" s="150" t="str">
        <f>APPUs!J81</f>
        <v>N/A</v>
      </c>
      <c r="K81" s="150" t="str">
        <f>APPUs!K81</f>
        <v>N/A</v>
      </c>
      <c r="L81" s="150" t="str">
        <f>APPUs!L81</f>
        <v>N/A</v>
      </c>
      <c r="M81" s="150" t="str">
        <f>APPUs!M81</f>
        <v>N/A</v>
      </c>
      <c r="N81" s="150" t="str">
        <f>APPUs!N81</f>
        <v>N/A</v>
      </c>
      <c r="O81" s="150" t="str">
        <f>APPUs!O81</f>
        <v>N/A</v>
      </c>
      <c r="P81" s="150" t="str">
        <f>APPUs!P81</f>
        <v>N/A</v>
      </c>
      <c r="Q81" s="150" t="str">
        <f>APPUs!Q81</f>
        <v>N/A</v>
      </c>
      <c r="R81" s="152" t="str">
        <f>APPUs!R81</f>
        <v>N/A</v>
      </c>
      <c r="S81" s="14">
        <f>APPUs!S81</f>
        <v>206.36</v>
      </c>
      <c r="T81" s="13">
        <f>APPUs!T81</f>
        <v>143.21</v>
      </c>
      <c r="U81" s="150">
        <f>APPUs!U81</f>
        <v>159.77000000000001</v>
      </c>
      <c r="V81" s="150">
        <f>APPUs!V81</f>
        <v>112.99</v>
      </c>
      <c r="W81" s="150" t="str">
        <f>APPUs!W81</f>
        <v>N/A</v>
      </c>
      <c r="X81" s="150" t="str">
        <f>APPUs!X81</f>
        <v>N/A</v>
      </c>
      <c r="Y81" s="150">
        <f>APPUs!Y81</f>
        <v>277.69</v>
      </c>
      <c r="Z81" s="150">
        <f>APPUs!Z81</f>
        <v>181.61</v>
      </c>
      <c r="AA81" s="150" t="str">
        <f>APPUs!AA81</f>
        <v>N/A</v>
      </c>
      <c r="AB81" s="150" t="str">
        <f>APPUs!AB81</f>
        <v>N/A</v>
      </c>
      <c r="AC81" s="150" t="str">
        <f>APPUs!AC81</f>
        <v>N/A</v>
      </c>
      <c r="AD81" s="152">
        <f>APPUs!AD81</f>
        <v>197.95</v>
      </c>
      <c r="AE81" s="14" t="str">
        <f>APPUs!AE81</f>
        <v>N/A</v>
      </c>
      <c r="AF81" s="13" t="str">
        <f>APPUs!AF81</f>
        <v>N/A</v>
      </c>
      <c r="AG81" s="13" t="str">
        <f>APPUs!AG81</f>
        <v>N/A</v>
      </c>
      <c r="AH81" s="152" t="str">
        <f>APPUs!AH81</f>
        <v>N/A</v>
      </c>
      <c r="AI81" s="14" t="str">
        <f>APPUs!AI81</f>
        <v>N/A</v>
      </c>
      <c r="AJ81" s="13" t="str">
        <f>APPUs!AJ81</f>
        <v>N/A</v>
      </c>
      <c r="AK81" s="13" t="str">
        <f>APPUs!AK81</f>
        <v>N/A</v>
      </c>
      <c r="AL81" s="150" t="str">
        <f>APPUs!AL81</f>
        <v>N/A</v>
      </c>
      <c r="AM81" s="152" t="str">
        <f>APPUs!AM81</f>
        <v>N/A</v>
      </c>
      <c r="AN81" s="150"/>
      <c r="AO81" s="21"/>
      <c r="AQ81" s="150" t="str">
        <f>IF(AND($AQ$2=2,$AQ$4=2),"N/A",VLOOKUP(A81,'MP APPUs'!$A$7:$R$87,3+IF($AQ$2=2,4,$AQ$2)+IF($AQ$2&lt;&gt;2,$AQ$3*2,$AQ$3)+IF($AQ$4=2,10,0)+IF($AQ$4=1,IF($AQ$2&lt;&gt;2,6,10),0)))</f>
        <v>N/A</v>
      </c>
      <c r="AR81" s="150">
        <f t="shared" si="5"/>
        <v>159.77000000000001</v>
      </c>
      <c r="AS81" s="150" t="str">
        <f t="shared" si="6"/>
        <v>N/A</v>
      </c>
    </row>
    <row r="82" spans="1:45">
      <c r="A82" s="150">
        <f t="shared" si="7"/>
        <v>75</v>
      </c>
      <c r="C82" s="153" t="str">
        <f>APPUs!C82</f>
        <v>N/A</v>
      </c>
      <c r="D82" s="150" t="str">
        <f>APPUs!D82</f>
        <v>N/A</v>
      </c>
      <c r="E82" s="150" t="str">
        <f>APPUs!E82</f>
        <v>N/A</v>
      </c>
      <c r="F82" s="150" t="str">
        <f>APPUs!F82</f>
        <v>N/A</v>
      </c>
      <c r="G82" s="150" t="str">
        <f>APPUs!G82</f>
        <v>N/A</v>
      </c>
      <c r="H82" s="150" t="str">
        <f>APPUs!H82</f>
        <v>N/A</v>
      </c>
      <c r="I82" s="150" t="str">
        <f>APPUs!I82</f>
        <v>N/A</v>
      </c>
      <c r="J82" s="150" t="str">
        <f>APPUs!J82</f>
        <v>N/A</v>
      </c>
      <c r="K82" s="150" t="str">
        <f>APPUs!K82</f>
        <v>N/A</v>
      </c>
      <c r="L82" s="150" t="str">
        <f>APPUs!L82</f>
        <v>N/A</v>
      </c>
      <c r="M82" s="150" t="str">
        <f>APPUs!M82</f>
        <v>N/A</v>
      </c>
      <c r="N82" s="150" t="str">
        <f>APPUs!N82</f>
        <v>N/A</v>
      </c>
      <c r="O82" s="150" t="str">
        <f>APPUs!O82</f>
        <v>N/A</v>
      </c>
      <c r="P82" s="150" t="str">
        <f>APPUs!P82</f>
        <v>N/A</v>
      </c>
      <c r="Q82" s="150" t="str">
        <f>APPUs!Q82</f>
        <v>N/A</v>
      </c>
      <c r="R82" s="152" t="str">
        <f>APPUs!R82</f>
        <v>N/A</v>
      </c>
      <c r="S82" s="14">
        <f>APPUs!S82</f>
        <v>224.25</v>
      </c>
      <c r="T82" s="13">
        <f>APPUs!T82</f>
        <v>154</v>
      </c>
      <c r="U82" s="150">
        <f>APPUs!U82</f>
        <v>173.2</v>
      </c>
      <c r="V82" s="150">
        <f>APPUs!V82</f>
        <v>121.75</v>
      </c>
      <c r="W82" s="150" t="str">
        <f>APPUs!W82</f>
        <v>N/A</v>
      </c>
      <c r="X82" s="150" t="str">
        <f>APPUs!X82</f>
        <v>N/A</v>
      </c>
      <c r="Y82" s="150">
        <f>APPUs!Y82</f>
        <v>300</v>
      </c>
      <c r="Z82" s="150">
        <f>APPUs!Z82</f>
        <v>196.2</v>
      </c>
      <c r="AA82" s="150" t="str">
        <f>APPUs!AA82</f>
        <v>N/A</v>
      </c>
      <c r="AB82" s="150" t="str">
        <f>APPUs!AB82</f>
        <v>N/A</v>
      </c>
      <c r="AC82" s="150" t="str">
        <f>APPUs!AC82</f>
        <v>N/A</v>
      </c>
      <c r="AD82" s="152">
        <f>APPUs!AD82</f>
        <v>213.86</v>
      </c>
      <c r="AE82" s="14" t="str">
        <f>APPUs!AE82</f>
        <v>N/A</v>
      </c>
      <c r="AF82" s="13" t="str">
        <f>APPUs!AF82</f>
        <v>N/A</v>
      </c>
      <c r="AG82" s="13" t="str">
        <f>APPUs!AG82</f>
        <v>N/A</v>
      </c>
      <c r="AH82" s="152" t="str">
        <f>APPUs!AH82</f>
        <v>N/A</v>
      </c>
      <c r="AI82" s="14" t="str">
        <f>APPUs!AI82</f>
        <v>N/A</v>
      </c>
      <c r="AJ82" s="13" t="str">
        <f>APPUs!AJ82</f>
        <v>N/A</v>
      </c>
      <c r="AK82" s="13" t="str">
        <f>APPUs!AK82</f>
        <v>N/A</v>
      </c>
      <c r="AL82" s="150" t="str">
        <f>APPUs!AL82</f>
        <v>N/A</v>
      </c>
      <c r="AM82" s="152" t="str">
        <f>APPUs!AM82</f>
        <v>N/A</v>
      </c>
      <c r="AN82" s="150"/>
      <c r="AO82" s="21"/>
      <c r="AQ82" s="150" t="str">
        <f>IF(AND($AQ$2=2,$AQ$4=2),"N/A",VLOOKUP(A82,'MP APPUs'!$A$7:$R$87,3+IF($AQ$2=2,4,$AQ$2)+IF($AQ$2&lt;&gt;2,$AQ$3*2,$AQ$3)+IF($AQ$4=2,10,0)+IF($AQ$4=1,IF($AQ$2&lt;&gt;2,6,10),0)))</f>
        <v>N/A</v>
      </c>
      <c r="AR82" s="150">
        <f t="shared" si="5"/>
        <v>173.2</v>
      </c>
      <c r="AS82" s="150" t="str">
        <f t="shared" si="6"/>
        <v>N/A</v>
      </c>
    </row>
    <row r="83" spans="1:45">
      <c r="A83" s="150">
        <f t="shared" si="7"/>
        <v>76</v>
      </c>
      <c r="C83" s="153" t="str">
        <f>APPUs!C83</f>
        <v>N/A</v>
      </c>
      <c r="D83" s="150" t="str">
        <f>APPUs!D83</f>
        <v>N/A</v>
      </c>
      <c r="E83" s="150" t="str">
        <f>APPUs!E83</f>
        <v>N/A</v>
      </c>
      <c r="F83" s="150" t="str">
        <f>APPUs!F83</f>
        <v>N/A</v>
      </c>
      <c r="G83" s="150" t="str">
        <f>APPUs!G83</f>
        <v>N/A</v>
      </c>
      <c r="H83" s="150" t="str">
        <f>APPUs!H83</f>
        <v>N/A</v>
      </c>
      <c r="I83" s="150" t="str">
        <f>APPUs!I83</f>
        <v>N/A</v>
      </c>
      <c r="J83" s="150" t="str">
        <f>APPUs!J83</f>
        <v>N/A</v>
      </c>
      <c r="K83" s="150" t="str">
        <f>APPUs!K83</f>
        <v>N/A</v>
      </c>
      <c r="L83" s="150" t="str">
        <f>APPUs!L83</f>
        <v>N/A</v>
      </c>
      <c r="M83" s="150" t="str">
        <f>APPUs!M83</f>
        <v>N/A</v>
      </c>
      <c r="N83" s="150" t="str">
        <f>APPUs!N83</f>
        <v>N/A</v>
      </c>
      <c r="O83" s="150" t="str">
        <f>APPUs!O83</f>
        <v>N/A</v>
      </c>
      <c r="P83" s="150" t="str">
        <f>APPUs!P83</f>
        <v>N/A</v>
      </c>
      <c r="Q83" s="150" t="str">
        <f>APPUs!Q83</f>
        <v>N/A</v>
      </c>
      <c r="R83" s="152" t="str">
        <f>APPUs!R83</f>
        <v>N/A</v>
      </c>
      <c r="S83" s="14" t="str">
        <f>APPUs!S83</f>
        <v>N/A</v>
      </c>
      <c r="T83" s="13" t="str">
        <f>APPUs!T83</f>
        <v>N/A</v>
      </c>
      <c r="U83" s="150">
        <f>APPUs!U83</f>
        <v>187.22</v>
      </c>
      <c r="V83" s="150">
        <f>APPUs!V83</f>
        <v>131.43</v>
      </c>
      <c r="W83" s="150" t="str">
        <f>APPUs!W83</f>
        <v>N/A</v>
      </c>
      <c r="X83" s="150" t="str">
        <f>APPUs!X83</f>
        <v>N/A</v>
      </c>
      <c r="Y83" s="150" t="str">
        <f>APPUs!Y83</f>
        <v>N/A</v>
      </c>
      <c r="Z83" s="150" t="str">
        <f>APPUs!Z83</f>
        <v>N/A</v>
      </c>
      <c r="AA83" s="150" t="str">
        <f>APPUs!AA83</f>
        <v>N/A</v>
      </c>
      <c r="AB83" s="150" t="str">
        <f>APPUs!AB83</f>
        <v>N/A</v>
      </c>
      <c r="AC83" s="150" t="str">
        <f>APPUs!AC83</f>
        <v>N/A</v>
      </c>
      <c r="AD83" s="152" t="str">
        <f>APPUs!AD83</f>
        <v>N/A</v>
      </c>
      <c r="AE83" s="14" t="str">
        <f>APPUs!AE83</f>
        <v>N/A</v>
      </c>
      <c r="AF83" s="13" t="str">
        <f>APPUs!AF83</f>
        <v>N/A</v>
      </c>
      <c r="AG83" s="13" t="str">
        <f>APPUs!AG83</f>
        <v>N/A</v>
      </c>
      <c r="AH83" s="152" t="str">
        <f>APPUs!AH83</f>
        <v>N/A</v>
      </c>
      <c r="AI83" s="14" t="str">
        <f>APPUs!AI83</f>
        <v>N/A</v>
      </c>
      <c r="AJ83" s="13" t="str">
        <f>APPUs!AJ83</f>
        <v>N/A</v>
      </c>
      <c r="AK83" s="13" t="str">
        <f>APPUs!AK83</f>
        <v>N/A</v>
      </c>
      <c r="AL83" s="150" t="str">
        <f>APPUs!AL83</f>
        <v>N/A</v>
      </c>
      <c r="AM83" s="152" t="str">
        <f>APPUs!AM83</f>
        <v>N/A</v>
      </c>
      <c r="AN83" s="150"/>
      <c r="AO83" s="21"/>
      <c r="AQ83" s="150" t="str">
        <f>IF(AND($AQ$2=2,$AQ$4=2),"N/A",VLOOKUP(A83,'MP APPUs'!$A$7:$R$87,3+IF($AQ$2=2,4,$AQ$2)+IF($AQ$2&lt;&gt;2,$AQ$3*2,$AQ$3)+IF($AQ$4=2,10,0)+IF($AQ$4=1,IF($AQ$2&lt;&gt;2,6,10),0)))</f>
        <v>N/A</v>
      </c>
      <c r="AR83" s="150">
        <f t="shared" si="5"/>
        <v>187.22</v>
      </c>
      <c r="AS83" s="150" t="str">
        <f t="shared" si="6"/>
        <v>N/A</v>
      </c>
    </row>
    <row r="84" spans="1:45">
      <c r="A84" s="150">
        <f t="shared" si="7"/>
        <v>77</v>
      </c>
      <c r="C84" s="153" t="str">
        <f>APPUs!C84</f>
        <v>N/A</v>
      </c>
      <c r="D84" s="150" t="str">
        <f>APPUs!D84</f>
        <v>N/A</v>
      </c>
      <c r="E84" s="150" t="str">
        <f>APPUs!E84</f>
        <v>N/A</v>
      </c>
      <c r="F84" s="150" t="str">
        <f>APPUs!F84</f>
        <v>N/A</v>
      </c>
      <c r="G84" s="150" t="str">
        <f>APPUs!G84</f>
        <v>N/A</v>
      </c>
      <c r="H84" s="150" t="str">
        <f>APPUs!H84</f>
        <v>N/A</v>
      </c>
      <c r="I84" s="150" t="str">
        <f>APPUs!I84</f>
        <v>N/A</v>
      </c>
      <c r="J84" s="150" t="str">
        <f>APPUs!J84</f>
        <v>N/A</v>
      </c>
      <c r="K84" s="150" t="str">
        <f>APPUs!K84</f>
        <v>N/A</v>
      </c>
      <c r="L84" s="150" t="str">
        <f>APPUs!L84</f>
        <v>N/A</v>
      </c>
      <c r="M84" s="150" t="str">
        <f>APPUs!M84</f>
        <v>N/A</v>
      </c>
      <c r="N84" s="150" t="str">
        <f>APPUs!N84</f>
        <v>N/A</v>
      </c>
      <c r="O84" s="150" t="str">
        <f>APPUs!O84</f>
        <v>N/A</v>
      </c>
      <c r="P84" s="150" t="str">
        <f>APPUs!P84</f>
        <v>N/A</v>
      </c>
      <c r="Q84" s="150" t="str">
        <f>APPUs!Q84</f>
        <v>N/A</v>
      </c>
      <c r="R84" s="152" t="str">
        <f>APPUs!R84</f>
        <v>N/A</v>
      </c>
      <c r="S84" s="14" t="str">
        <f>APPUs!S84</f>
        <v>N/A</v>
      </c>
      <c r="T84" s="13" t="str">
        <f>APPUs!T84</f>
        <v>N/A</v>
      </c>
      <c r="U84" s="150">
        <f>APPUs!U84</f>
        <v>201.86</v>
      </c>
      <c r="V84" s="150">
        <f>APPUs!V84</f>
        <v>141.97999999999999</v>
      </c>
      <c r="W84" s="150" t="str">
        <f>APPUs!W84</f>
        <v>N/A</v>
      </c>
      <c r="X84" s="150" t="str">
        <f>APPUs!X84</f>
        <v>N/A</v>
      </c>
      <c r="Y84" s="150" t="str">
        <f>APPUs!Y84</f>
        <v>N/A</v>
      </c>
      <c r="Z84" s="150" t="str">
        <f>APPUs!Z84</f>
        <v>N/A</v>
      </c>
      <c r="AA84" s="150" t="str">
        <f>APPUs!AA84</f>
        <v>N/A</v>
      </c>
      <c r="AB84" s="150" t="str">
        <f>APPUs!AB84</f>
        <v>N/A</v>
      </c>
      <c r="AC84" s="150" t="str">
        <f>APPUs!AC84</f>
        <v>N/A</v>
      </c>
      <c r="AD84" s="152" t="str">
        <f>APPUs!AD84</f>
        <v>N/A</v>
      </c>
      <c r="AE84" s="14" t="str">
        <f>APPUs!AE84</f>
        <v>N/A</v>
      </c>
      <c r="AF84" s="13" t="str">
        <f>APPUs!AF84</f>
        <v>N/A</v>
      </c>
      <c r="AG84" s="13" t="str">
        <f>APPUs!AG84</f>
        <v>N/A</v>
      </c>
      <c r="AH84" s="152" t="str">
        <f>APPUs!AH84</f>
        <v>N/A</v>
      </c>
      <c r="AI84" s="14" t="str">
        <f>APPUs!AI84</f>
        <v>N/A</v>
      </c>
      <c r="AJ84" s="13" t="str">
        <f>APPUs!AJ84</f>
        <v>N/A</v>
      </c>
      <c r="AK84" s="13" t="str">
        <f>APPUs!AK84</f>
        <v>N/A</v>
      </c>
      <c r="AL84" s="150" t="str">
        <f>APPUs!AL84</f>
        <v>N/A</v>
      </c>
      <c r="AM84" s="152" t="str">
        <f>APPUs!AM84</f>
        <v>N/A</v>
      </c>
      <c r="AN84" s="150"/>
      <c r="AO84" s="21"/>
      <c r="AQ84" s="150" t="str">
        <f>IF(AND($AQ$2=2,$AQ$4=2),"N/A",VLOOKUP(A84,'MP APPUs'!$A$7:$R$87,3+IF($AQ$2=2,4,$AQ$2)+IF($AQ$2&lt;&gt;2,$AQ$3*2,$AQ$3)+IF($AQ$4=2,10,0)+IF($AQ$4=1,IF($AQ$2&lt;&gt;2,6,10),0)))</f>
        <v>N/A</v>
      </c>
      <c r="AR84" s="150">
        <f t="shared" si="5"/>
        <v>201.86</v>
      </c>
      <c r="AS84" s="150" t="str">
        <f t="shared" si="6"/>
        <v>N/A</v>
      </c>
    </row>
    <row r="85" spans="1:45">
      <c r="A85" s="150">
        <f t="shared" si="7"/>
        <v>78</v>
      </c>
      <c r="C85" s="153" t="str">
        <f>APPUs!C85</f>
        <v>N/A</v>
      </c>
      <c r="D85" s="150" t="str">
        <f>APPUs!D85</f>
        <v>N/A</v>
      </c>
      <c r="E85" s="150" t="str">
        <f>APPUs!E85</f>
        <v>N/A</v>
      </c>
      <c r="F85" s="150" t="str">
        <f>APPUs!F85</f>
        <v>N/A</v>
      </c>
      <c r="G85" s="150" t="str">
        <f>APPUs!G85</f>
        <v>N/A</v>
      </c>
      <c r="H85" s="150" t="str">
        <f>APPUs!H85</f>
        <v>N/A</v>
      </c>
      <c r="I85" s="150" t="str">
        <f>APPUs!I85</f>
        <v>N/A</v>
      </c>
      <c r="J85" s="150" t="str">
        <f>APPUs!J85</f>
        <v>N/A</v>
      </c>
      <c r="K85" s="150" t="str">
        <f>APPUs!K85</f>
        <v>N/A</v>
      </c>
      <c r="L85" s="150" t="str">
        <f>APPUs!L85</f>
        <v>N/A</v>
      </c>
      <c r="M85" s="150" t="str">
        <f>APPUs!M85</f>
        <v>N/A</v>
      </c>
      <c r="N85" s="150" t="str">
        <f>APPUs!N85</f>
        <v>N/A</v>
      </c>
      <c r="O85" s="150" t="str">
        <f>APPUs!O85</f>
        <v>N/A</v>
      </c>
      <c r="P85" s="150" t="str">
        <f>APPUs!P85</f>
        <v>N/A</v>
      </c>
      <c r="Q85" s="150" t="str">
        <f>APPUs!Q85</f>
        <v>N/A</v>
      </c>
      <c r="R85" s="152" t="str">
        <f>APPUs!R85</f>
        <v>N/A</v>
      </c>
      <c r="S85" s="14" t="str">
        <f>APPUs!S85</f>
        <v>N/A</v>
      </c>
      <c r="T85" s="13" t="str">
        <f>APPUs!T85</f>
        <v>N/A</v>
      </c>
      <c r="U85" s="150">
        <f>APPUs!U85</f>
        <v>217.19</v>
      </c>
      <c r="V85" s="150">
        <f>APPUs!V85</f>
        <v>153.35</v>
      </c>
      <c r="W85" s="150" t="str">
        <f>APPUs!W85</f>
        <v>N/A</v>
      </c>
      <c r="X85" s="150" t="str">
        <f>APPUs!X85</f>
        <v>N/A</v>
      </c>
      <c r="Y85" s="150" t="str">
        <f>APPUs!Y85</f>
        <v>N/A</v>
      </c>
      <c r="Z85" s="150" t="str">
        <f>APPUs!Z85</f>
        <v>N/A</v>
      </c>
      <c r="AA85" s="150" t="str">
        <f>APPUs!AA85</f>
        <v>N/A</v>
      </c>
      <c r="AB85" s="150" t="str">
        <f>APPUs!AB85</f>
        <v>N/A</v>
      </c>
      <c r="AC85" s="150" t="str">
        <f>APPUs!AC85</f>
        <v>N/A</v>
      </c>
      <c r="AD85" s="152" t="str">
        <f>APPUs!AD85</f>
        <v>N/A</v>
      </c>
      <c r="AE85" s="14" t="str">
        <f>APPUs!AE85</f>
        <v>N/A</v>
      </c>
      <c r="AF85" s="13" t="str">
        <f>APPUs!AF85</f>
        <v>N/A</v>
      </c>
      <c r="AG85" s="13" t="str">
        <f>APPUs!AG85</f>
        <v>N/A</v>
      </c>
      <c r="AH85" s="152" t="str">
        <f>APPUs!AH85</f>
        <v>N/A</v>
      </c>
      <c r="AI85" s="14" t="str">
        <f>APPUs!AI85</f>
        <v>N/A</v>
      </c>
      <c r="AJ85" s="13" t="str">
        <f>APPUs!AJ85</f>
        <v>N/A</v>
      </c>
      <c r="AK85" s="13" t="str">
        <f>APPUs!AK85</f>
        <v>N/A</v>
      </c>
      <c r="AL85" s="150" t="str">
        <f>APPUs!AL85</f>
        <v>N/A</v>
      </c>
      <c r="AM85" s="152" t="str">
        <f>APPUs!AM85</f>
        <v>N/A</v>
      </c>
      <c r="AN85" s="150"/>
      <c r="AO85" s="21"/>
      <c r="AQ85" s="150" t="str">
        <f>IF(AND($AQ$2=2,$AQ$4=2),"N/A",VLOOKUP(A85,'MP APPUs'!$A$7:$R$87,3+IF($AQ$2=2,4,$AQ$2)+IF($AQ$2&lt;&gt;2,$AQ$3*2,$AQ$3)+IF($AQ$4=2,10,0)+IF($AQ$4=1,IF($AQ$2&lt;&gt;2,6,10),0)))</f>
        <v>N/A</v>
      </c>
      <c r="AR85" s="150">
        <f t="shared" si="5"/>
        <v>217.19</v>
      </c>
      <c r="AS85" s="150" t="str">
        <f t="shared" si="6"/>
        <v>N/A</v>
      </c>
    </row>
    <row r="86" spans="1:45">
      <c r="A86" s="150">
        <f t="shared" si="7"/>
        <v>79</v>
      </c>
      <c r="C86" s="153" t="str">
        <f>APPUs!C86</f>
        <v>N/A</v>
      </c>
      <c r="D86" s="150" t="str">
        <f>APPUs!D86</f>
        <v>N/A</v>
      </c>
      <c r="E86" s="150" t="str">
        <f>APPUs!E86</f>
        <v>N/A</v>
      </c>
      <c r="F86" s="150" t="str">
        <f>APPUs!F86</f>
        <v>N/A</v>
      </c>
      <c r="G86" s="150" t="str">
        <f>APPUs!G86</f>
        <v>N/A</v>
      </c>
      <c r="H86" s="150" t="str">
        <f>APPUs!H86</f>
        <v>N/A</v>
      </c>
      <c r="I86" s="150" t="str">
        <f>APPUs!I86</f>
        <v>N/A</v>
      </c>
      <c r="J86" s="150" t="str">
        <f>APPUs!J86</f>
        <v>N/A</v>
      </c>
      <c r="K86" s="150" t="str">
        <f>APPUs!K86</f>
        <v>N/A</v>
      </c>
      <c r="L86" s="150" t="str">
        <f>APPUs!L86</f>
        <v>N/A</v>
      </c>
      <c r="M86" s="150" t="str">
        <f>APPUs!M86</f>
        <v>N/A</v>
      </c>
      <c r="N86" s="150" t="str">
        <f>APPUs!N86</f>
        <v>N/A</v>
      </c>
      <c r="O86" s="150" t="str">
        <f>APPUs!O86</f>
        <v>N/A</v>
      </c>
      <c r="P86" s="150" t="str">
        <f>APPUs!P86</f>
        <v>N/A</v>
      </c>
      <c r="Q86" s="150" t="str">
        <f>APPUs!Q86</f>
        <v>N/A</v>
      </c>
      <c r="R86" s="152" t="str">
        <f>APPUs!R86</f>
        <v>N/A</v>
      </c>
      <c r="S86" s="14" t="str">
        <f>APPUs!S86</f>
        <v>N/A</v>
      </c>
      <c r="T86" s="13" t="str">
        <f>APPUs!T86</f>
        <v>N/A</v>
      </c>
      <c r="U86" s="150">
        <f>APPUs!U86</f>
        <v>233.24</v>
      </c>
      <c r="V86" s="150">
        <f>APPUs!V86</f>
        <v>165.51</v>
      </c>
      <c r="W86" s="150" t="str">
        <f>APPUs!W86</f>
        <v>N/A</v>
      </c>
      <c r="X86" s="150" t="str">
        <f>APPUs!X86</f>
        <v>N/A</v>
      </c>
      <c r="Y86" s="150" t="str">
        <f>APPUs!Y86</f>
        <v>N/A</v>
      </c>
      <c r="Z86" s="150" t="str">
        <f>APPUs!Z86</f>
        <v>N/A</v>
      </c>
      <c r="AA86" s="150" t="str">
        <f>APPUs!AA86</f>
        <v>N/A</v>
      </c>
      <c r="AB86" s="150" t="str">
        <f>APPUs!AB86</f>
        <v>N/A</v>
      </c>
      <c r="AC86" s="150" t="str">
        <f>APPUs!AC86</f>
        <v>N/A</v>
      </c>
      <c r="AD86" s="152" t="str">
        <f>APPUs!AD86</f>
        <v>N/A</v>
      </c>
      <c r="AE86" s="14" t="str">
        <f>APPUs!AE86</f>
        <v>N/A</v>
      </c>
      <c r="AF86" s="13" t="str">
        <f>APPUs!AF86</f>
        <v>N/A</v>
      </c>
      <c r="AG86" s="13" t="str">
        <f>APPUs!AG86</f>
        <v>N/A</v>
      </c>
      <c r="AH86" s="152" t="str">
        <f>APPUs!AH86</f>
        <v>N/A</v>
      </c>
      <c r="AI86" s="14" t="str">
        <f>APPUs!AI86</f>
        <v>N/A</v>
      </c>
      <c r="AJ86" s="13" t="str">
        <f>APPUs!AJ86</f>
        <v>N/A</v>
      </c>
      <c r="AK86" s="13" t="str">
        <f>APPUs!AK86</f>
        <v>N/A</v>
      </c>
      <c r="AL86" s="150" t="str">
        <f>APPUs!AL86</f>
        <v>N/A</v>
      </c>
      <c r="AM86" s="152" t="str">
        <f>APPUs!AM86</f>
        <v>N/A</v>
      </c>
      <c r="AN86" s="150"/>
      <c r="AO86" s="21"/>
      <c r="AQ86" s="150" t="str">
        <f>IF(AND($AQ$2=2,$AQ$4=2),"N/A",VLOOKUP(A86,'MP APPUs'!$A$7:$R$87,3+IF($AQ$2=2,4,$AQ$2)+IF($AQ$2&lt;&gt;2,$AQ$3*2,$AQ$3)+IF($AQ$4=2,10,0)+IF($AQ$4=1,IF($AQ$2&lt;&gt;2,6,10),0)))</f>
        <v>N/A</v>
      </c>
      <c r="AR86" s="150">
        <f t="shared" si="5"/>
        <v>233.24</v>
      </c>
      <c r="AS86" s="150" t="str">
        <f t="shared" si="6"/>
        <v>N/A</v>
      </c>
    </row>
    <row r="87" spans="1:45">
      <c r="A87" s="150">
        <f t="shared" si="7"/>
        <v>80</v>
      </c>
      <c r="C87" s="153" t="str">
        <f>APPUs!C87</f>
        <v>N/A</v>
      </c>
      <c r="D87" s="150" t="str">
        <f>APPUs!D87</f>
        <v>N/A</v>
      </c>
      <c r="E87" s="150" t="str">
        <f>APPUs!E87</f>
        <v>N/A</v>
      </c>
      <c r="F87" s="150" t="str">
        <f>APPUs!F87</f>
        <v>N/A</v>
      </c>
      <c r="G87" s="150" t="str">
        <f>APPUs!G87</f>
        <v>N/A</v>
      </c>
      <c r="H87" s="150" t="str">
        <f>APPUs!H87</f>
        <v>N/A</v>
      </c>
      <c r="I87" s="150" t="str">
        <f>APPUs!I87</f>
        <v>N/A</v>
      </c>
      <c r="J87" s="150" t="str">
        <f>APPUs!J87</f>
        <v>N/A</v>
      </c>
      <c r="K87" s="150" t="str">
        <f>APPUs!K87</f>
        <v>N/A</v>
      </c>
      <c r="L87" s="150" t="str">
        <f>APPUs!L87</f>
        <v>N/A</v>
      </c>
      <c r="M87" s="150" t="str">
        <f>APPUs!M87</f>
        <v>N/A</v>
      </c>
      <c r="N87" s="150" t="str">
        <f>APPUs!N87</f>
        <v>N/A</v>
      </c>
      <c r="O87" s="150" t="str">
        <f>APPUs!O87</f>
        <v>N/A</v>
      </c>
      <c r="P87" s="150" t="str">
        <f>APPUs!P87</f>
        <v>N/A</v>
      </c>
      <c r="Q87" s="150" t="str">
        <f>APPUs!Q87</f>
        <v>N/A</v>
      </c>
      <c r="R87" s="152" t="str">
        <f>APPUs!R87</f>
        <v>N/A</v>
      </c>
      <c r="S87" s="14" t="str">
        <f>APPUs!S87</f>
        <v>N/A</v>
      </c>
      <c r="T87" s="13" t="str">
        <f>APPUs!T87</f>
        <v>N/A</v>
      </c>
      <c r="U87" s="150">
        <f>APPUs!U87</f>
        <v>250</v>
      </c>
      <c r="V87" s="150">
        <f>APPUs!V87</f>
        <v>178.45</v>
      </c>
      <c r="W87" s="150" t="str">
        <f>APPUs!W87</f>
        <v>N/A</v>
      </c>
      <c r="X87" s="150" t="str">
        <f>APPUs!X87</f>
        <v>N/A</v>
      </c>
      <c r="Y87" s="150" t="str">
        <f>APPUs!Y87</f>
        <v>N/A</v>
      </c>
      <c r="Z87" s="150" t="str">
        <f>APPUs!Z87</f>
        <v>N/A</v>
      </c>
      <c r="AA87" s="150" t="str">
        <f>APPUs!AA87</f>
        <v>N/A</v>
      </c>
      <c r="AB87" s="150" t="str">
        <f>APPUs!AB87</f>
        <v>N/A</v>
      </c>
      <c r="AC87" s="150" t="str">
        <f>APPUs!AC87</f>
        <v>N/A</v>
      </c>
      <c r="AD87" s="152" t="str">
        <f>APPUs!AD87</f>
        <v>N/A</v>
      </c>
      <c r="AE87" s="14" t="str">
        <f>APPUs!AE87</f>
        <v>N/A</v>
      </c>
      <c r="AF87" s="13" t="str">
        <f>APPUs!AF87</f>
        <v>N/A</v>
      </c>
      <c r="AG87" s="13" t="str">
        <f>APPUs!AG87</f>
        <v>N/A</v>
      </c>
      <c r="AH87" s="152" t="str">
        <f>APPUs!AH87</f>
        <v>N/A</v>
      </c>
      <c r="AI87" s="14" t="str">
        <f>APPUs!AI87</f>
        <v>N/A</v>
      </c>
      <c r="AJ87" s="13" t="str">
        <f>APPUs!AJ87</f>
        <v>N/A</v>
      </c>
      <c r="AK87" s="13" t="str">
        <f>APPUs!AK87</f>
        <v>N/A</v>
      </c>
      <c r="AL87" s="150" t="str">
        <f>APPUs!AL87</f>
        <v>N/A</v>
      </c>
      <c r="AM87" s="152" t="str">
        <f>APPUs!AM87</f>
        <v>N/A</v>
      </c>
      <c r="AN87" s="150"/>
      <c r="AO87" s="21"/>
      <c r="AQ87" s="150" t="str">
        <f>IF(AND($AQ$2=2,$AQ$4=2),"N/A",VLOOKUP(A87,'MP APPUs'!$A$7:$R$87,3+IF($AQ$2=2,4,$AQ$2)+IF($AQ$2&lt;&gt;2,$AQ$3*2,$AQ$3)+IF($AQ$4=2,10,0)+IF($AQ$4=1,IF($AQ$2&lt;&gt;2,6,10),0)))</f>
        <v>N/A</v>
      </c>
      <c r="AR87" s="150">
        <f t="shared" si="5"/>
        <v>250</v>
      </c>
      <c r="AS87" s="150" t="str">
        <f t="shared" si="6"/>
        <v>N/A</v>
      </c>
    </row>
  </sheetData>
  <sheetProtection password="C47E" sheet="1" objects="1" scenarios="1"/>
  <mergeCells count="17">
    <mergeCell ref="AA4:AB4"/>
    <mergeCell ref="AE4:AF4"/>
    <mergeCell ref="C3:R3"/>
    <mergeCell ref="S3:AD3"/>
    <mergeCell ref="AE3:AH3"/>
    <mergeCell ref="AI3:AM3"/>
    <mergeCell ref="C4:D4"/>
    <mergeCell ref="E4:F4"/>
    <mergeCell ref="I4:J4"/>
    <mergeCell ref="K4:L4"/>
    <mergeCell ref="M4:N4"/>
    <mergeCell ref="O4:P4"/>
    <mergeCell ref="AG4:AH4"/>
    <mergeCell ref="S4:T4"/>
    <mergeCell ref="U4:V4"/>
    <mergeCell ref="W4:X4"/>
    <mergeCell ref="Y4:Z4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workbookViewId="0">
      <selection activeCell="J4" sqref="J4"/>
    </sheetView>
  </sheetViews>
  <sheetFormatPr defaultRowHeight="15"/>
  <cols>
    <col min="1" max="1" width="6" style="108" customWidth="1"/>
    <col min="2" max="3" width="16.7109375" style="108" customWidth="1"/>
    <col min="4" max="4" width="11.5703125" style="108" bestFit="1" customWidth="1"/>
    <col min="5" max="5" width="4.42578125" style="108" customWidth="1"/>
    <col min="6" max="6" width="30.28515625" style="108" customWidth="1"/>
    <col min="7" max="7" width="2.7109375" style="108" customWidth="1"/>
    <col min="8" max="8" width="6" style="108" customWidth="1"/>
    <col min="9" max="10" width="16.7109375" style="108" customWidth="1"/>
    <col min="11" max="12" width="9.140625" style="108"/>
    <col min="13" max="13" width="16" style="108" bestFit="1" customWidth="1"/>
    <col min="14" max="14" width="18.7109375" style="108" bestFit="1" customWidth="1"/>
    <col min="15" max="16" width="12" style="108" bestFit="1" customWidth="1"/>
    <col min="17" max="17" width="12.140625" style="108" bestFit="1" customWidth="1"/>
    <col min="18" max="18" width="13.42578125" style="108" bestFit="1" customWidth="1"/>
    <col min="19" max="20" width="12" style="108" bestFit="1" customWidth="1"/>
    <col min="21" max="16384" width="9.140625" style="108"/>
  </cols>
  <sheetData>
    <row r="1" spans="1:20">
      <c r="A1" s="108" t="s">
        <v>200</v>
      </c>
      <c r="M1" s="109" t="s">
        <v>201</v>
      </c>
      <c r="N1" s="109">
        <f>IF('MP Indices'!D4=2,0.04,0.05)</f>
        <v>0.05</v>
      </c>
      <c r="O1" s="109"/>
      <c r="P1" s="109"/>
      <c r="Q1" s="110" t="s">
        <v>202</v>
      </c>
      <c r="R1" s="111">
        <f>'MP Indices'!D6</f>
        <v>1527.2046600000001</v>
      </c>
      <c r="S1" s="109"/>
      <c r="T1" s="109"/>
    </row>
    <row r="2" spans="1:20">
      <c r="M2" s="109" t="s">
        <v>203</v>
      </c>
      <c r="N2" s="109">
        <f>IF($N$1=0.04,12.486,IF($N$1=0.05,13.207,0))</f>
        <v>13.207000000000001</v>
      </c>
      <c r="O2" s="109"/>
      <c r="P2" s="109"/>
      <c r="Q2" s="110" t="s">
        <v>204</v>
      </c>
      <c r="R2" s="111">
        <f>'MP Indices'!D7</f>
        <v>3668.3579400000003</v>
      </c>
      <c r="S2" s="109"/>
      <c r="T2" s="109"/>
    </row>
    <row r="3" spans="1:20">
      <c r="C3" s="112" t="s">
        <v>205</v>
      </c>
      <c r="D3" s="121">
        <v>1</v>
      </c>
      <c r="E3" s="114" t="s">
        <v>206</v>
      </c>
      <c r="F3" s="115" t="str">
        <f>"Indices round to "&amp;IF(D3=2,"3","2")&amp;" decimal places"</f>
        <v>Indices round to 2 decimal places</v>
      </c>
      <c r="H3" s="115" t="s">
        <v>207</v>
      </c>
      <c r="I3" s="115"/>
      <c r="J3" s="115" t="str">
        <f>IF(AND(MID('Money Purchase Calculator'!A17,1,1)="Y",VLOOKUP('Money Purchase Calculator'!A18,'State Availability'!A6:E56,5,0)="X"),"Graded","Level")</f>
        <v>Level</v>
      </c>
      <c r="M3" s="109" t="s">
        <v>208</v>
      </c>
      <c r="N3" s="109">
        <f>IF($N$1=0.04,30.969,IF($N$1=0.05,34.719,0))</f>
        <v>34.719000000000001</v>
      </c>
      <c r="O3" s="109"/>
      <c r="P3" s="109"/>
      <c r="Q3" s="109"/>
      <c r="R3" s="109"/>
      <c r="S3" s="109"/>
      <c r="T3" s="109"/>
    </row>
    <row r="4" spans="1:20">
      <c r="C4" s="112" t="s">
        <v>209</v>
      </c>
      <c r="D4" s="113">
        <f>IF('Money Purchase Calculator'!A18="Arkansas",2,1)</f>
        <v>1</v>
      </c>
      <c r="E4" s="114" t="s">
        <v>206</v>
      </c>
      <c r="F4" s="115" t="str">
        <f>"Interest Rate = "&amp;TEXT(IF(D4=2,0.04,0.05),"0.00%")</f>
        <v>Interest Rate = 5.00%</v>
      </c>
      <c r="H4" s="116" t="s">
        <v>210</v>
      </c>
      <c r="I4" s="116" t="s">
        <v>211</v>
      </c>
      <c r="J4" s="116" t="s">
        <v>212</v>
      </c>
      <c r="M4" s="109"/>
      <c r="N4" s="109"/>
      <c r="O4" s="109"/>
      <c r="P4" s="109"/>
      <c r="Q4" s="109"/>
      <c r="R4" s="109"/>
      <c r="S4" s="109"/>
      <c r="T4" s="109"/>
    </row>
    <row r="5" spans="1:20">
      <c r="H5" s="115">
        <v>1</v>
      </c>
      <c r="I5" s="117">
        <f>'Money Purchase Calculator'!I29</f>
        <v>479.62</v>
      </c>
      <c r="J5" s="118">
        <f>'Money Purchase Calculator'!$A$20*(IF($J$3="Level",1,0.25))</f>
        <v>9957</v>
      </c>
      <c r="M5" s="109"/>
      <c r="N5" s="110" t="s">
        <v>213</v>
      </c>
      <c r="O5" s="109">
        <f>(O9/$N$2)/(S9/1000)</f>
        <v>48.169127247162805</v>
      </c>
      <c r="P5" s="109">
        <f>(P9/$N$3)/(T9/1000)</f>
        <v>48.169127247162798</v>
      </c>
      <c r="Q5" s="109"/>
      <c r="R5" s="109"/>
      <c r="S5" s="109"/>
      <c r="T5" s="109"/>
    </row>
    <row r="6" spans="1:20">
      <c r="C6" s="112" t="s">
        <v>214</v>
      </c>
      <c r="D6" s="119">
        <f>('Money Purchase Calculator'!A20/1000)*(VLOOKUP('Money Purchase Calculator'!$A$13,$B$25:$F$55,2+IF(MID('Money Purchase Calculator'!$A$14,1,1)="M",0,1)+IF($J$3="Level",0,2),0))</f>
        <v>1527.2046600000001</v>
      </c>
      <c r="H6" s="115">
        <f>H5+1</f>
        <v>2</v>
      </c>
      <c r="I6" s="117">
        <f>IF($H6+Calculator!$A$13&lt;121,I5,0)</f>
        <v>479.62</v>
      </c>
      <c r="J6" s="118">
        <f>'Money Purchase Calculator'!$A$20*(IF($J$3="Level",1,0.5))</f>
        <v>9957</v>
      </c>
      <c r="M6" s="109"/>
      <c r="N6" s="110" t="s">
        <v>215</v>
      </c>
      <c r="O6" s="109">
        <f>((O9-$R$1)/N2)/(S9/1000)</f>
        <v>36.555401810780189</v>
      </c>
      <c r="P6" s="109">
        <f>((P9-$R$2)/N3)/(T9/1000)</f>
        <v>37.557723463548996</v>
      </c>
      <c r="Q6" s="109"/>
      <c r="R6" s="109"/>
      <c r="S6" s="109"/>
      <c r="T6" s="109"/>
    </row>
    <row r="7" spans="1:20">
      <c r="C7" s="112" t="s">
        <v>216</v>
      </c>
      <c r="D7" s="119">
        <f>('Money Purchase Calculator'!$A$20/1000)*(VLOOKUP('Money Purchase Calculator'!$A$13,$B$59:$F$89,2+IF(MID('Money Purchase Calculator'!$A$14,1,1)="M",0,1)+IF($J$3="Level",0,2),0))</f>
        <v>3668.3579400000003</v>
      </c>
      <c r="H7" s="115">
        <f t="shared" ref="H7:H23" si="0">H6+1</f>
        <v>3</v>
      </c>
      <c r="I7" s="117">
        <f>IF($H7+Calculator!$A$13&lt;121,I6,0)</f>
        <v>479.62</v>
      </c>
      <c r="J7" s="118">
        <f>'Money Purchase Calculator'!$A$20*(IF($J$3="Level",1,0.75))</f>
        <v>9957</v>
      </c>
      <c r="M7" s="109"/>
      <c r="N7" s="109"/>
      <c r="O7" s="109"/>
      <c r="P7" s="109"/>
      <c r="Q7" s="109"/>
      <c r="R7" s="109"/>
      <c r="S7" s="109"/>
      <c r="T7" s="109"/>
    </row>
    <row r="8" spans="1:20">
      <c r="H8" s="115">
        <f t="shared" si="0"/>
        <v>4</v>
      </c>
      <c r="I8" s="117">
        <f>IF($H8+Calculator!$A$13&lt;121,I7,0)</f>
        <v>479.62</v>
      </c>
      <c r="J8" s="118">
        <f>'Money Purchase Calculator'!$A$20</f>
        <v>9957</v>
      </c>
      <c r="M8" s="109"/>
      <c r="N8" s="109"/>
      <c r="O8" s="120" t="s">
        <v>217</v>
      </c>
      <c r="P8" s="120" t="s">
        <v>218</v>
      </c>
      <c r="Q8" s="121"/>
      <c r="R8" s="121"/>
      <c r="S8" s="120" t="s">
        <v>219</v>
      </c>
      <c r="T8" s="120" t="s">
        <v>220</v>
      </c>
    </row>
    <row r="9" spans="1:20">
      <c r="H9" s="115">
        <f t="shared" si="0"/>
        <v>5</v>
      </c>
      <c r="I9" s="117">
        <f>IF($H9+Calculator!$A$13&lt;121,I8,0)</f>
        <v>479.62</v>
      </c>
      <c r="J9" s="118">
        <f>IF($H9+Calculator!$A$13&lt;121,J8,0)</f>
        <v>9957</v>
      </c>
      <c r="M9" s="109"/>
      <c r="N9" s="109"/>
      <c r="O9" s="109">
        <f>O21</f>
        <v>6334.2392587949262</v>
      </c>
      <c r="P9" s="109">
        <f>P31</f>
        <v>16652.047552168708</v>
      </c>
      <c r="Q9" s="109"/>
      <c r="R9" s="109"/>
      <c r="S9" s="109">
        <f>S21/$N$2</f>
        <v>9956.8395377665383</v>
      </c>
      <c r="T9" s="109">
        <f>T31/$N$3</f>
        <v>9957.0722155759922</v>
      </c>
    </row>
    <row r="10" spans="1:20" ht="15.75" thickBot="1">
      <c r="H10" s="115">
        <f t="shared" si="0"/>
        <v>6</v>
      </c>
      <c r="I10" s="117">
        <f>IF($H10+Calculator!$A$13&lt;121,I9,0)</f>
        <v>479.62</v>
      </c>
      <c r="J10" s="118">
        <f>IF($H10+Calculator!$A$13&lt;121,J9,0)</f>
        <v>9957</v>
      </c>
      <c r="M10" s="121" t="s">
        <v>207</v>
      </c>
      <c r="N10" s="109"/>
      <c r="O10" s="109"/>
      <c r="P10" s="109"/>
      <c r="Q10" s="109"/>
      <c r="R10" s="109"/>
      <c r="S10" s="109"/>
      <c r="T10" s="109"/>
    </row>
    <row r="11" spans="1:20">
      <c r="A11" s="122"/>
      <c r="B11" s="123" t="s">
        <v>221</v>
      </c>
      <c r="C11" s="124" t="s">
        <v>222</v>
      </c>
      <c r="H11" s="115">
        <f t="shared" si="0"/>
        <v>7</v>
      </c>
      <c r="I11" s="117">
        <f>IF($H11+Calculator!$A$13&lt;121,I10,0)</f>
        <v>479.62</v>
      </c>
      <c r="J11" s="118">
        <f>IF($H11+Calculator!$A$13&lt;121,J10,0)</f>
        <v>9957</v>
      </c>
      <c r="M11" s="120" t="s">
        <v>210</v>
      </c>
      <c r="N11" s="120" t="s">
        <v>211</v>
      </c>
      <c r="O11" s="109">
        <v>0</v>
      </c>
      <c r="P11" s="109">
        <v>0</v>
      </c>
      <c r="Q11" s="109"/>
      <c r="R11" s="120" t="s">
        <v>212</v>
      </c>
      <c r="S11" s="109">
        <v>0</v>
      </c>
      <c r="T11" s="109">
        <v>0</v>
      </c>
    </row>
    <row r="12" spans="1:20">
      <c r="A12" s="125" t="s">
        <v>223</v>
      </c>
      <c r="B12" s="126">
        <f>IF($I$14=0,"N/A",ROUND('MP Indices'!O5,$D$3+1))</f>
        <v>48.17</v>
      </c>
      <c r="C12" s="127">
        <f>IF($I$14=0,"N/A",ROUND('MP Indices'!O6,$D$3+1))</f>
        <v>36.56</v>
      </c>
      <c r="H12" s="115">
        <f t="shared" si="0"/>
        <v>8</v>
      </c>
      <c r="I12" s="117">
        <f>IF($H12+Calculator!$A$13&lt;121,I11,0)</f>
        <v>479.62</v>
      </c>
      <c r="J12" s="118">
        <f>IF($H12+Calculator!$A$13&lt;121,J11,0)</f>
        <v>9957</v>
      </c>
      <c r="M12" s="121">
        <v>1</v>
      </c>
      <c r="N12" s="128">
        <f>'MP Indices'!I5</f>
        <v>479.62</v>
      </c>
      <c r="O12" s="109">
        <f t="shared" ref="O12:O21" si="1">O11+$N12*(1+$N$1)^(11-$M12)</f>
        <v>781.25044089499659</v>
      </c>
      <c r="P12" s="109">
        <f t="shared" ref="P12:P31" si="2">P11+$N12*(1+$N$1)^(21-$M12)</f>
        <v>1272.5746453413672</v>
      </c>
      <c r="Q12" s="109"/>
      <c r="R12" s="128">
        <f>'MP Indices'!J5</f>
        <v>9957</v>
      </c>
      <c r="S12" s="109">
        <f t="shared" ref="S12:S21" si="3">S11+$R12*(1+$N$1)^(11-$M12)</f>
        <v>16218.903798822987</v>
      </c>
      <c r="T12" s="109">
        <f t="shared" ref="T12:T31" si="4">T11+$R12*(1+$N$1)^(21-$M12)</f>
        <v>26418.885250122999</v>
      </c>
    </row>
    <row r="13" spans="1:20" ht="15.75" thickBot="1">
      <c r="A13" s="129" t="s">
        <v>224</v>
      </c>
      <c r="B13" s="130">
        <f>IF($I$24=0,"N/A",ROUND('MP Indices'!P5,$D$3+1))</f>
        <v>48.17</v>
      </c>
      <c r="C13" s="131">
        <f>IF($I$24=0,"N/A",ROUND('MP Indices'!P6,$D$3+1))</f>
        <v>37.56</v>
      </c>
      <c r="H13" s="115">
        <f t="shared" si="0"/>
        <v>9</v>
      </c>
      <c r="I13" s="117">
        <f>IF($H13+Calculator!$A$13&lt;121,I12,0)</f>
        <v>479.62</v>
      </c>
      <c r="J13" s="118">
        <f>IF($H13+Calculator!$A$13&lt;121,J12,0)</f>
        <v>9957</v>
      </c>
      <c r="M13" s="121">
        <f t="shared" ref="M13:M31" si="5">M12+1</f>
        <v>2</v>
      </c>
      <c r="N13" s="128">
        <f>'MP Indices'!I6</f>
        <v>479.62</v>
      </c>
      <c r="O13" s="109">
        <f t="shared" si="1"/>
        <v>1525.2984798426123</v>
      </c>
      <c r="P13" s="109">
        <f t="shared" si="2"/>
        <v>2484.5504980474311</v>
      </c>
      <c r="Q13" s="109"/>
      <c r="R13" s="128">
        <f>'MP Indices'!J6</f>
        <v>9957</v>
      </c>
      <c r="S13" s="109">
        <f t="shared" si="3"/>
        <v>31665.478845321068</v>
      </c>
      <c r="T13" s="109">
        <f t="shared" si="4"/>
        <v>51579.728345478237</v>
      </c>
    </row>
    <row r="14" spans="1:20">
      <c r="H14" s="115">
        <f t="shared" si="0"/>
        <v>10</v>
      </c>
      <c r="I14" s="117">
        <f>IF($H14+Calculator!$A$13&lt;121,I13,0)</f>
        <v>479.62</v>
      </c>
      <c r="J14" s="118">
        <f>IF($H14+Calculator!$A$13&lt;121,J13,0)</f>
        <v>9957</v>
      </c>
      <c r="M14" s="121">
        <f t="shared" si="5"/>
        <v>3</v>
      </c>
      <c r="N14" s="128">
        <f>'MP Indices'!I7</f>
        <v>479.62</v>
      </c>
      <c r="O14" s="109">
        <f t="shared" si="1"/>
        <v>2233.9156597927226</v>
      </c>
      <c r="P14" s="109">
        <f t="shared" si="2"/>
        <v>3638.8132149103494</v>
      </c>
      <c r="Q14" s="109"/>
      <c r="R14" s="128">
        <f>'MP Indices'!J7</f>
        <v>9957</v>
      </c>
      <c r="S14" s="109">
        <f t="shared" si="3"/>
        <v>46376.50269912876</v>
      </c>
      <c r="T14" s="109">
        <f t="shared" si="4"/>
        <v>75542.436055340368</v>
      </c>
    </row>
    <row r="15" spans="1:20">
      <c r="H15" s="115">
        <f t="shared" si="0"/>
        <v>11</v>
      </c>
      <c r="I15" s="117">
        <f>IF($H15+Calculator!$A$13&lt;121,I14,0)</f>
        <v>479.62</v>
      </c>
      <c r="J15" s="118">
        <f>IF($H15+Calculator!$A$13&lt;121,J14,0)</f>
        <v>9957</v>
      </c>
      <c r="M15" s="121">
        <f t="shared" si="5"/>
        <v>4</v>
      </c>
      <c r="N15" s="128">
        <f>'MP Indices'!I8</f>
        <v>479.62</v>
      </c>
      <c r="O15" s="109">
        <f t="shared" si="1"/>
        <v>2908.7891645071131</v>
      </c>
      <c r="P15" s="109">
        <f t="shared" si="2"/>
        <v>4738.111040494081</v>
      </c>
      <c r="Q15" s="109"/>
      <c r="R15" s="128">
        <f>'MP Indices'!J8</f>
        <v>9957</v>
      </c>
      <c r="S15" s="109">
        <f t="shared" si="3"/>
        <v>60387.001607517042</v>
      </c>
      <c r="T15" s="109">
        <f t="shared" si="4"/>
        <v>98364.062445685253</v>
      </c>
    </row>
    <row r="16" spans="1:20">
      <c r="H16" s="115">
        <f t="shared" si="0"/>
        <v>12</v>
      </c>
      <c r="I16" s="117">
        <f>IF($H16+Calculator!$A$13&lt;121,I15,0)</f>
        <v>479.62</v>
      </c>
      <c r="J16" s="118">
        <f>IF($H16+Calculator!$A$13&lt;121,J15,0)</f>
        <v>9957</v>
      </c>
      <c r="M16" s="121">
        <f t="shared" si="5"/>
        <v>5</v>
      </c>
      <c r="N16" s="128">
        <f>'MP Indices'!I9</f>
        <v>479.62</v>
      </c>
      <c r="O16" s="109">
        <f t="shared" si="1"/>
        <v>3551.5258356636755</v>
      </c>
      <c r="P16" s="109">
        <f t="shared" si="2"/>
        <v>5785.0613505738256</v>
      </c>
      <c r="Q16" s="109"/>
      <c r="R16" s="128">
        <f>'MP Indices'!J9</f>
        <v>9957</v>
      </c>
      <c r="S16" s="109">
        <f t="shared" si="3"/>
        <v>73730.333901220161</v>
      </c>
      <c r="T16" s="109">
        <f t="shared" si="4"/>
        <v>120098.94472220419</v>
      </c>
    </row>
    <row r="17" spans="2:20">
      <c r="B17" s="132" t="s">
        <v>225</v>
      </c>
      <c r="H17" s="115">
        <f t="shared" si="0"/>
        <v>13</v>
      </c>
      <c r="I17" s="117">
        <f>IF($H17+Calculator!$A$13&lt;121,I16,0)</f>
        <v>479.62</v>
      </c>
      <c r="J17" s="118">
        <f>IF($H17+Calculator!$A$13&lt;121,J16,0)</f>
        <v>9957</v>
      </c>
      <c r="M17" s="121">
        <f t="shared" si="5"/>
        <v>6</v>
      </c>
      <c r="N17" s="128">
        <f>'MP Indices'!I10</f>
        <v>479.62</v>
      </c>
      <c r="O17" s="109">
        <f t="shared" si="1"/>
        <v>4163.6559986699258</v>
      </c>
      <c r="P17" s="109">
        <f t="shared" si="2"/>
        <v>6782.1568839831061</v>
      </c>
      <c r="Q17" s="109"/>
      <c r="R17" s="128">
        <f>'MP Indices'!J10</f>
        <v>9957</v>
      </c>
      <c r="S17" s="109">
        <f t="shared" si="3"/>
        <v>86438.269419032658</v>
      </c>
      <c r="T17" s="109">
        <f t="shared" si="4"/>
        <v>140798.83260460317</v>
      </c>
    </row>
    <row r="18" spans="2:20">
      <c r="B18" s="133" t="s">
        <v>226</v>
      </c>
      <c r="H18" s="115">
        <f t="shared" si="0"/>
        <v>14</v>
      </c>
      <c r="I18" s="117">
        <f>IF($H18+Calculator!$A$13&lt;121,I17,0)</f>
        <v>479.62</v>
      </c>
      <c r="J18" s="118">
        <f>IF($H18+Calculator!$A$13&lt;121,J17,0)</f>
        <v>9957</v>
      </c>
      <c r="M18" s="121">
        <f t="shared" si="5"/>
        <v>7</v>
      </c>
      <c r="N18" s="128">
        <f>'MP Indices'!I11</f>
        <v>479.62</v>
      </c>
      <c r="O18" s="109">
        <f t="shared" si="1"/>
        <v>4746.6371062949256</v>
      </c>
      <c r="P18" s="109">
        <f t="shared" si="2"/>
        <v>7731.7716777062296</v>
      </c>
      <c r="Q18" s="109"/>
      <c r="R18" s="128">
        <f>'MP Indices'!J11</f>
        <v>9957</v>
      </c>
      <c r="S18" s="109">
        <f t="shared" si="3"/>
        <v>98541.065150282666</v>
      </c>
      <c r="T18" s="109">
        <f t="shared" si="4"/>
        <v>160513.01154022125</v>
      </c>
    </row>
    <row r="19" spans="2:20">
      <c r="B19" s="133" t="s">
        <v>227</v>
      </c>
      <c r="H19" s="115">
        <f t="shared" si="0"/>
        <v>15</v>
      </c>
      <c r="I19" s="117">
        <f>IF($H19+Calculator!$A$13&lt;121,I18,0)</f>
        <v>479.62</v>
      </c>
      <c r="J19" s="118">
        <f>IF($H19+Calculator!$A$13&lt;121,J18,0)</f>
        <v>9957</v>
      </c>
      <c r="M19" s="121">
        <f t="shared" si="5"/>
        <v>8</v>
      </c>
      <c r="N19" s="128">
        <f>'MP Indices'!I12</f>
        <v>479.62</v>
      </c>
      <c r="O19" s="109">
        <f t="shared" si="1"/>
        <v>5301.857208794926</v>
      </c>
      <c r="P19" s="109">
        <f t="shared" si="2"/>
        <v>8636.1667193473004</v>
      </c>
      <c r="Q19" s="109"/>
      <c r="R19" s="128">
        <f>'MP Indices'!J12</f>
        <v>9957</v>
      </c>
      <c r="S19" s="109">
        <f t="shared" si="3"/>
        <v>110067.53727528267</v>
      </c>
      <c r="T19" s="109">
        <f t="shared" si="4"/>
        <v>179288.42005033372</v>
      </c>
    </row>
    <row r="20" spans="2:20">
      <c r="B20" s="133" t="s">
        <v>228</v>
      </c>
      <c r="H20" s="115">
        <f t="shared" si="0"/>
        <v>16</v>
      </c>
      <c r="I20" s="117">
        <f>IF($H20+Calculator!$A$13&lt;121,I19,0)</f>
        <v>479.62</v>
      </c>
      <c r="J20" s="118">
        <f>IF($H20+Calculator!$A$13&lt;121,J19,0)</f>
        <v>9957</v>
      </c>
      <c r="M20" s="121">
        <f t="shared" si="5"/>
        <v>9</v>
      </c>
      <c r="N20" s="128">
        <f>'MP Indices'!I13</f>
        <v>479.62</v>
      </c>
      <c r="O20" s="109">
        <f t="shared" si="1"/>
        <v>5830.6382587949265</v>
      </c>
      <c r="P20" s="109">
        <f t="shared" si="2"/>
        <v>9497.4953304340343</v>
      </c>
      <c r="Q20" s="109"/>
      <c r="R20" s="128">
        <f>'MP Indices'!J13</f>
        <v>9957</v>
      </c>
      <c r="S20" s="109">
        <f t="shared" si="3"/>
        <v>121045.12977528266</v>
      </c>
      <c r="T20" s="109">
        <f t="shared" si="4"/>
        <v>197169.76148853605</v>
      </c>
    </row>
    <row r="21" spans="2:20">
      <c r="H21" s="115">
        <f t="shared" si="0"/>
        <v>17</v>
      </c>
      <c r="I21" s="117">
        <f>IF($H21+Calculator!$A$13&lt;121,I20,0)</f>
        <v>479.62</v>
      </c>
      <c r="J21" s="118">
        <f>IF($H21+Calculator!$A$13&lt;121,J20,0)</f>
        <v>9957</v>
      </c>
      <c r="M21" s="121">
        <f t="shared" si="5"/>
        <v>10</v>
      </c>
      <c r="N21" s="128">
        <f>'MP Indices'!I14</f>
        <v>479.62</v>
      </c>
      <c r="O21" s="109">
        <f t="shared" si="1"/>
        <v>6334.2392587949262</v>
      </c>
      <c r="P21" s="109">
        <f t="shared" si="2"/>
        <v>10317.808293373781</v>
      </c>
      <c r="Q21" s="109"/>
      <c r="R21" s="128">
        <f>'MP Indices'!J14</f>
        <v>9957</v>
      </c>
      <c r="S21" s="109">
        <f t="shared" si="3"/>
        <v>131499.97977528267</v>
      </c>
      <c r="T21" s="109">
        <f t="shared" si="4"/>
        <v>214199.61047730019</v>
      </c>
    </row>
    <row r="22" spans="2:20">
      <c r="C22" s="201" t="s">
        <v>232</v>
      </c>
      <c r="D22" s="202"/>
      <c r="E22" s="202"/>
      <c r="F22" s="203"/>
      <c r="H22" s="115">
        <f t="shared" si="0"/>
        <v>18</v>
      </c>
      <c r="I22" s="117">
        <f>IF($H22+Calculator!$A$13&lt;121,I21,0)</f>
        <v>479.62</v>
      </c>
      <c r="J22" s="118">
        <f>IF($H22+Calculator!$A$13&lt;121,J21,0)</f>
        <v>9957</v>
      </c>
      <c r="M22" s="121">
        <f t="shared" si="5"/>
        <v>11</v>
      </c>
      <c r="N22" s="128">
        <f>'MP Indices'!I15</f>
        <v>479.62</v>
      </c>
      <c r="O22" s="109"/>
      <c r="P22" s="109">
        <f t="shared" si="2"/>
        <v>11099.058734268778</v>
      </c>
      <c r="Q22" s="109"/>
      <c r="R22" s="128">
        <f>'MP Indices'!J15</f>
        <v>9957</v>
      </c>
      <c r="S22" s="109"/>
      <c r="T22" s="109">
        <f t="shared" si="4"/>
        <v>230418.51427612317</v>
      </c>
    </row>
    <row r="23" spans="2:20">
      <c r="C23" s="108" t="s">
        <v>238</v>
      </c>
      <c r="D23" s="108" t="s">
        <v>238</v>
      </c>
      <c r="E23" s="108" t="s">
        <v>239</v>
      </c>
      <c r="F23" s="108" t="s">
        <v>239</v>
      </c>
      <c r="H23" s="115">
        <f t="shared" si="0"/>
        <v>19</v>
      </c>
      <c r="I23" s="117">
        <f>IF($H23+Calculator!$A$13&lt;121,I22,0)</f>
        <v>479.62</v>
      </c>
      <c r="J23" s="118">
        <f>IF($H23+Calculator!$A$13&lt;121,J22,0)</f>
        <v>9957</v>
      </c>
      <c r="M23" s="121">
        <f t="shared" si="5"/>
        <v>12</v>
      </c>
      <c r="N23" s="128">
        <f>'MP Indices'!I16</f>
        <v>479.62</v>
      </c>
      <c r="O23" s="109"/>
      <c r="P23" s="109">
        <f t="shared" si="2"/>
        <v>11843.106773216394</v>
      </c>
      <c r="Q23" s="109"/>
      <c r="R23" s="128">
        <f>'MP Indices'!J16</f>
        <v>9957</v>
      </c>
      <c r="S23" s="109"/>
      <c r="T23" s="109">
        <f t="shared" si="4"/>
        <v>245865.08932262124</v>
      </c>
    </row>
    <row r="24" spans="2:20">
      <c r="B24" s="115" t="s">
        <v>233</v>
      </c>
      <c r="C24" s="115" t="s">
        <v>234</v>
      </c>
      <c r="D24" s="115" t="s">
        <v>236</v>
      </c>
      <c r="E24" s="115" t="s">
        <v>234</v>
      </c>
      <c r="F24" s="115" t="s">
        <v>236</v>
      </c>
      <c r="H24" s="115">
        <f>H23+1</f>
        <v>20</v>
      </c>
      <c r="I24" s="117">
        <f>IF($H24+Calculator!$A$13&lt;121,I23,0)</f>
        <v>479.62</v>
      </c>
      <c r="J24" s="118">
        <f>IF($H24+Calculator!$A$13&lt;121,J23,0)</f>
        <v>9957</v>
      </c>
      <c r="M24" s="121">
        <f t="shared" si="5"/>
        <v>13</v>
      </c>
      <c r="N24" s="128">
        <f>'MP Indices'!I17</f>
        <v>479.62</v>
      </c>
      <c r="O24" s="109"/>
      <c r="P24" s="109">
        <f t="shared" si="2"/>
        <v>12551.723953166504</v>
      </c>
      <c r="Q24" s="109"/>
      <c r="R24" s="128">
        <f>'MP Indices'!J17</f>
        <v>9957</v>
      </c>
      <c r="S24" s="109"/>
      <c r="T24" s="109">
        <f t="shared" si="4"/>
        <v>260576.11317642895</v>
      </c>
    </row>
    <row r="25" spans="2:20">
      <c r="B25" s="6">
        <v>50</v>
      </c>
      <c r="C25" s="6">
        <v>153.38</v>
      </c>
      <c r="D25" s="6">
        <v>124.66</v>
      </c>
      <c r="E25" s="108">
        <v>159.69999999999999</v>
      </c>
      <c r="F25">
        <v>130.35</v>
      </c>
      <c r="M25" s="121">
        <f t="shared" si="5"/>
        <v>14</v>
      </c>
      <c r="N25" s="128">
        <f>'MP Indices'!I18</f>
        <v>479.62</v>
      </c>
      <c r="O25" s="109"/>
      <c r="P25" s="109">
        <f t="shared" si="2"/>
        <v>13226.597457880895</v>
      </c>
      <c r="Q25" s="109"/>
      <c r="R25" s="128">
        <f>'MP Indices'!J18</f>
        <v>9957</v>
      </c>
      <c r="S25" s="109"/>
      <c r="T25" s="109">
        <f t="shared" si="4"/>
        <v>274586.61208481726</v>
      </c>
    </row>
    <row r="26" spans="2:20">
      <c r="B26" s="6">
        <v>51</v>
      </c>
      <c r="C26" s="6">
        <v>159.34</v>
      </c>
      <c r="D26" s="6">
        <v>129.09</v>
      </c>
      <c r="E26" s="108">
        <v>166.11</v>
      </c>
      <c r="F26">
        <v>135.22</v>
      </c>
      <c r="M26" s="121">
        <f t="shared" si="5"/>
        <v>15</v>
      </c>
      <c r="N26" s="128">
        <f>'MP Indices'!I19</f>
        <v>479.62</v>
      </c>
      <c r="O26" s="109"/>
      <c r="P26" s="109">
        <f t="shared" si="2"/>
        <v>13869.334129037457</v>
      </c>
      <c r="Q26" s="109"/>
      <c r="R26" s="128">
        <f>'MP Indices'!J19</f>
        <v>9957</v>
      </c>
      <c r="S26" s="109"/>
      <c r="T26" s="109">
        <f t="shared" si="4"/>
        <v>287929.94437852036</v>
      </c>
    </row>
    <row r="27" spans="2:20">
      <c r="B27" s="6">
        <v>52</v>
      </c>
      <c r="C27" s="6">
        <v>165.3</v>
      </c>
      <c r="D27" s="6">
        <v>133.69999999999999</v>
      </c>
      <c r="E27" s="108">
        <v>172.61</v>
      </c>
      <c r="F27">
        <v>140.32</v>
      </c>
      <c r="M27" s="121">
        <f t="shared" si="5"/>
        <v>16</v>
      </c>
      <c r="N27" s="128">
        <f>'MP Indices'!I20</f>
        <v>479.62</v>
      </c>
      <c r="O27" s="109"/>
      <c r="P27" s="109">
        <f t="shared" si="2"/>
        <v>14481.464292043707</v>
      </c>
      <c r="Q27" s="109"/>
      <c r="R27" s="128">
        <f>'MP Indices'!J20</f>
        <v>9957</v>
      </c>
      <c r="S27" s="109"/>
      <c r="T27" s="109">
        <f t="shared" si="4"/>
        <v>300637.87989633286</v>
      </c>
    </row>
    <row r="28" spans="2:20">
      <c r="B28" s="6">
        <v>53</v>
      </c>
      <c r="C28" s="6">
        <v>171.21</v>
      </c>
      <c r="D28" s="6">
        <v>138.53</v>
      </c>
      <c r="E28" s="108">
        <v>179.15</v>
      </c>
      <c r="F28">
        <v>145.66</v>
      </c>
      <c r="M28" s="121">
        <f t="shared" si="5"/>
        <v>17</v>
      </c>
      <c r="N28" s="128">
        <f>'MP Indices'!I21</f>
        <v>479.62</v>
      </c>
      <c r="O28" s="109"/>
      <c r="P28" s="109">
        <f t="shared" si="2"/>
        <v>15064.445399668708</v>
      </c>
      <c r="Q28" s="109"/>
      <c r="R28" s="128">
        <f>'MP Indices'!J21</f>
        <v>9957</v>
      </c>
      <c r="S28" s="109"/>
      <c r="T28" s="109">
        <f t="shared" si="4"/>
        <v>312740.67562758288</v>
      </c>
    </row>
    <row r="29" spans="2:20">
      <c r="B29" s="6">
        <v>54</v>
      </c>
      <c r="C29" s="6">
        <v>177.09</v>
      </c>
      <c r="D29" s="6">
        <v>143.6</v>
      </c>
      <c r="E29" s="108">
        <v>185.75</v>
      </c>
      <c r="F29">
        <v>151.28</v>
      </c>
      <c r="M29" s="121">
        <f t="shared" si="5"/>
        <v>18</v>
      </c>
      <c r="N29" s="128">
        <f>'MP Indices'!I22</f>
        <v>479.62</v>
      </c>
      <c r="O29" s="109"/>
      <c r="P29" s="109">
        <f t="shared" si="2"/>
        <v>15619.665502168707</v>
      </c>
      <c r="Q29" s="109"/>
      <c r="R29" s="128">
        <f>'MP Indices'!J22</f>
        <v>9957</v>
      </c>
      <c r="S29" s="109"/>
      <c r="T29" s="109">
        <f t="shared" si="4"/>
        <v>324267.14775258291</v>
      </c>
    </row>
    <row r="30" spans="2:20">
      <c r="B30" s="6">
        <v>55</v>
      </c>
      <c r="C30" s="6">
        <v>183.01</v>
      </c>
      <c r="D30" s="6">
        <v>148.91</v>
      </c>
      <c r="E30" s="108">
        <v>192.44</v>
      </c>
      <c r="F30">
        <v>157.19</v>
      </c>
      <c r="M30" s="121">
        <f t="shared" si="5"/>
        <v>19</v>
      </c>
      <c r="N30" s="128">
        <f>'MP Indices'!I23</f>
        <v>479.62</v>
      </c>
      <c r="O30" s="109"/>
      <c r="P30" s="109">
        <f t="shared" si="2"/>
        <v>16148.446552168707</v>
      </c>
      <c r="Q30" s="109"/>
      <c r="R30" s="128">
        <f>'MP Indices'!J23</f>
        <v>9957</v>
      </c>
      <c r="S30" s="109"/>
      <c r="T30" s="109">
        <f t="shared" si="4"/>
        <v>335244.74025258294</v>
      </c>
    </row>
    <row r="31" spans="2:20">
      <c r="B31" s="6">
        <v>56</v>
      </c>
      <c r="C31" s="6">
        <v>189.06</v>
      </c>
      <c r="D31" s="6">
        <v>154.5</v>
      </c>
      <c r="E31" s="108">
        <v>199.25</v>
      </c>
      <c r="F31">
        <v>163.41999999999999</v>
      </c>
      <c r="M31" s="121">
        <f t="shared" si="5"/>
        <v>20</v>
      </c>
      <c r="N31" s="128">
        <f>'MP Indices'!I24</f>
        <v>479.62</v>
      </c>
      <c r="O31" s="109"/>
      <c r="P31" s="109">
        <f t="shared" si="2"/>
        <v>16652.047552168708</v>
      </c>
      <c r="Q31" s="109"/>
      <c r="R31" s="128">
        <f>'MP Indices'!J24</f>
        <v>9957</v>
      </c>
      <c r="S31" s="109"/>
      <c r="T31" s="109">
        <f t="shared" si="4"/>
        <v>345699.59025258292</v>
      </c>
    </row>
    <row r="32" spans="2:20">
      <c r="B32" s="6">
        <v>57</v>
      </c>
      <c r="C32" s="6">
        <v>195.34</v>
      </c>
      <c r="D32" s="6">
        <v>160.38999999999999</v>
      </c>
      <c r="E32" s="108">
        <v>206.27</v>
      </c>
      <c r="F32">
        <v>169.95</v>
      </c>
      <c r="M32" s="109"/>
      <c r="N32" s="109"/>
      <c r="O32" s="109"/>
      <c r="P32" s="109"/>
      <c r="Q32" s="109"/>
      <c r="R32" s="109"/>
      <c r="S32" s="109"/>
      <c r="T32" s="109"/>
    </row>
    <row r="33" spans="2:20">
      <c r="B33" s="6">
        <v>58</v>
      </c>
      <c r="C33" s="6">
        <v>201.83</v>
      </c>
      <c r="D33" s="6">
        <v>166.56</v>
      </c>
      <c r="E33" s="108">
        <v>213.54</v>
      </c>
      <c r="F33">
        <v>176.79</v>
      </c>
      <c r="M33" s="109"/>
      <c r="N33" s="109"/>
      <c r="O33" s="109"/>
      <c r="P33" s="109"/>
      <c r="Q33" s="109"/>
      <c r="R33" s="109"/>
      <c r="S33" s="109"/>
      <c r="T33" s="109"/>
    </row>
    <row r="34" spans="2:20">
      <c r="B34" s="6">
        <v>59</v>
      </c>
      <c r="C34" s="6">
        <v>208.55</v>
      </c>
      <c r="D34" s="6">
        <v>173.03</v>
      </c>
      <c r="E34" s="108">
        <v>221.2</v>
      </c>
      <c r="F34">
        <v>183.93</v>
      </c>
      <c r="M34" s="109"/>
      <c r="N34" s="109"/>
      <c r="O34" s="109"/>
      <c r="P34" s="109"/>
      <c r="Q34" s="109"/>
      <c r="R34" s="109"/>
      <c r="S34" s="109"/>
      <c r="T34" s="109"/>
    </row>
    <row r="35" spans="2:20">
      <c r="B35" s="6">
        <v>60</v>
      </c>
      <c r="C35" s="6">
        <v>215.55</v>
      </c>
      <c r="D35" s="6">
        <v>179.75</v>
      </c>
      <c r="E35" s="108">
        <v>229.34</v>
      </c>
      <c r="F35">
        <v>191.35</v>
      </c>
      <c r="M35" s="109"/>
      <c r="N35" s="109"/>
      <c r="O35" s="109"/>
      <c r="P35" s="109"/>
      <c r="Q35" s="109"/>
      <c r="R35" s="109"/>
      <c r="S35" s="109"/>
      <c r="T35" s="109"/>
    </row>
    <row r="36" spans="2:20">
      <c r="B36" s="6">
        <v>61</v>
      </c>
      <c r="C36" s="6">
        <v>222.88</v>
      </c>
      <c r="D36" s="6">
        <v>186.67</v>
      </c>
      <c r="E36" s="108">
        <v>237.98</v>
      </c>
      <c r="F36">
        <v>199.01</v>
      </c>
    </row>
    <row r="37" spans="2:20">
      <c r="B37" s="6">
        <v>62</v>
      </c>
      <c r="C37" s="6">
        <v>230.44</v>
      </c>
      <c r="D37" s="6">
        <v>193.76</v>
      </c>
      <c r="E37" s="108">
        <v>248.47</v>
      </c>
      <c r="F37">
        <v>206.87</v>
      </c>
    </row>
    <row r="38" spans="2:20">
      <c r="B38" s="6">
        <v>63</v>
      </c>
      <c r="C38" s="6">
        <v>238.16</v>
      </c>
      <c r="D38" s="6">
        <v>200.99</v>
      </c>
      <c r="E38" s="108">
        <v>259.42</v>
      </c>
      <c r="F38">
        <v>214.94</v>
      </c>
    </row>
    <row r="39" spans="2:20">
      <c r="B39" s="6">
        <v>64</v>
      </c>
      <c r="C39" s="6">
        <v>247.62</v>
      </c>
      <c r="D39" s="6">
        <v>208.37</v>
      </c>
      <c r="E39" s="108">
        <v>270.72000000000003</v>
      </c>
      <c r="F39">
        <v>223.2</v>
      </c>
    </row>
    <row r="40" spans="2:20">
      <c r="B40" s="6">
        <v>65</v>
      </c>
      <c r="C40" s="6">
        <v>258.05</v>
      </c>
      <c r="D40" s="6">
        <v>215.88</v>
      </c>
      <c r="E40" s="108">
        <v>282.38</v>
      </c>
      <c r="F40">
        <v>231.68</v>
      </c>
    </row>
    <row r="41" spans="2:20">
      <c r="B41" s="6">
        <v>66</v>
      </c>
      <c r="C41" s="6">
        <v>268.83999999999997</v>
      </c>
      <c r="D41" s="6">
        <v>223.53</v>
      </c>
      <c r="E41" s="108">
        <v>294.38</v>
      </c>
      <c r="F41">
        <v>241.22</v>
      </c>
    </row>
    <row r="42" spans="2:20">
      <c r="B42" s="6">
        <v>67</v>
      </c>
      <c r="C42" s="6">
        <v>279.83</v>
      </c>
      <c r="D42" s="6">
        <v>231.33</v>
      </c>
      <c r="E42" s="108">
        <v>306.61</v>
      </c>
      <c r="F42">
        <v>251.86</v>
      </c>
    </row>
    <row r="43" spans="2:20">
      <c r="B43" s="6">
        <v>68</v>
      </c>
      <c r="C43" s="6">
        <v>290.77999999999997</v>
      </c>
      <c r="D43" s="6">
        <v>239.94</v>
      </c>
      <c r="E43" s="108">
        <v>318.88</v>
      </c>
      <c r="F43">
        <v>262.83</v>
      </c>
    </row>
    <row r="44" spans="2:20">
      <c r="B44" s="6">
        <v>69</v>
      </c>
      <c r="C44" s="6">
        <v>301.38</v>
      </c>
      <c r="D44" s="6">
        <v>250.17</v>
      </c>
      <c r="E44" s="108">
        <v>330.99</v>
      </c>
      <c r="F44">
        <v>274.19</v>
      </c>
    </row>
    <row r="45" spans="2:20">
      <c r="B45" s="6">
        <v>70</v>
      </c>
      <c r="C45" s="6">
        <v>311.48</v>
      </c>
      <c r="D45" s="6">
        <v>260.72000000000003</v>
      </c>
      <c r="E45" s="108">
        <v>342.91</v>
      </c>
      <c r="F45">
        <v>285.98</v>
      </c>
    </row>
    <row r="46" spans="2:20">
      <c r="B46" s="6">
        <v>71</v>
      </c>
      <c r="C46" s="6">
        <v>320.94</v>
      </c>
      <c r="D46" s="6">
        <v>271.26</v>
      </c>
      <c r="E46" s="108">
        <v>354.52</v>
      </c>
      <c r="F46">
        <v>297.89999999999998</v>
      </c>
    </row>
    <row r="47" spans="2:20">
      <c r="B47" s="6">
        <v>72</v>
      </c>
      <c r="C47" s="6">
        <v>329.89</v>
      </c>
      <c r="D47" s="6">
        <v>281.39</v>
      </c>
      <c r="E47" s="108">
        <v>365.85</v>
      </c>
      <c r="F47">
        <v>309.52</v>
      </c>
    </row>
    <row r="48" spans="2:20">
      <c r="B48" s="6">
        <v>73</v>
      </c>
      <c r="C48" s="6">
        <v>338.57</v>
      </c>
      <c r="D48" s="6">
        <v>291.16000000000003</v>
      </c>
      <c r="E48" s="108">
        <v>377.01</v>
      </c>
      <c r="F48">
        <v>320.92</v>
      </c>
    </row>
    <row r="49" spans="2:6">
      <c r="B49" s="6">
        <v>74</v>
      </c>
      <c r="C49" s="6">
        <v>346.84</v>
      </c>
      <c r="D49" s="6">
        <v>300.68</v>
      </c>
      <c r="E49" s="108">
        <v>387.96</v>
      </c>
      <c r="F49">
        <v>332.2</v>
      </c>
    </row>
    <row r="50" spans="2:6">
      <c r="B50" s="6">
        <v>75</v>
      </c>
      <c r="C50" s="6">
        <v>354.41</v>
      </c>
      <c r="D50" s="6">
        <v>309.8</v>
      </c>
      <c r="E50" s="108">
        <v>398.53</v>
      </c>
      <c r="F50">
        <v>343.25</v>
      </c>
    </row>
    <row r="51" spans="2:6">
      <c r="B51" s="6">
        <v>76</v>
      </c>
      <c r="C51" s="6">
        <v>360.91</v>
      </c>
      <c r="D51" s="6">
        <v>318.89</v>
      </c>
      <c r="E51" s="108" t="s">
        <v>240</v>
      </c>
      <c r="F51" s="108" t="s">
        <v>240</v>
      </c>
    </row>
    <row r="52" spans="2:6">
      <c r="B52" s="6">
        <v>77</v>
      </c>
      <c r="C52" s="6">
        <v>366.08</v>
      </c>
      <c r="D52" s="6">
        <v>327.5</v>
      </c>
      <c r="E52" s="108" t="s">
        <v>240</v>
      </c>
      <c r="F52" s="108" t="s">
        <v>240</v>
      </c>
    </row>
    <row r="53" spans="2:6">
      <c r="B53" s="6">
        <v>78</v>
      </c>
      <c r="C53" s="6">
        <v>369.76</v>
      </c>
      <c r="D53" s="6">
        <v>334.66</v>
      </c>
      <c r="E53" s="108" t="s">
        <v>240</v>
      </c>
      <c r="F53" s="108" t="s">
        <v>240</v>
      </c>
    </row>
    <row r="54" spans="2:6">
      <c r="B54" s="6">
        <v>79</v>
      </c>
      <c r="C54" s="6">
        <v>371.89</v>
      </c>
      <c r="D54" s="6">
        <v>340.24</v>
      </c>
      <c r="E54" s="108" t="s">
        <v>240</v>
      </c>
      <c r="F54" s="108" t="s">
        <v>240</v>
      </c>
    </row>
    <row r="55" spans="2:6">
      <c r="B55" s="6">
        <v>80</v>
      </c>
      <c r="C55" s="6">
        <v>372.33</v>
      </c>
      <c r="D55" s="6">
        <v>344.57</v>
      </c>
      <c r="E55" s="108" t="s">
        <v>240</v>
      </c>
      <c r="F55" s="108" t="s">
        <v>240</v>
      </c>
    </row>
    <row r="57" spans="2:6">
      <c r="C57" s="108" t="s">
        <v>238</v>
      </c>
      <c r="D57" s="108" t="s">
        <v>238</v>
      </c>
      <c r="E57" s="108" t="s">
        <v>239</v>
      </c>
      <c r="F57" s="108" t="s">
        <v>239</v>
      </c>
    </row>
    <row r="58" spans="2:6">
      <c r="B58" s="115" t="s">
        <v>233</v>
      </c>
      <c r="C58" s="115" t="s">
        <v>235</v>
      </c>
      <c r="D58" s="115" t="s">
        <v>237</v>
      </c>
      <c r="E58" s="115" t="s">
        <v>235</v>
      </c>
      <c r="F58" s="115" t="s">
        <v>237</v>
      </c>
    </row>
    <row r="59" spans="2:6">
      <c r="B59" s="6">
        <v>50</v>
      </c>
      <c r="C59" s="6">
        <v>368.42</v>
      </c>
      <c r="D59" s="6">
        <v>311.79000000000002</v>
      </c>
      <c r="E59" s="108">
        <v>373.13</v>
      </c>
      <c r="F59">
        <v>316.26</v>
      </c>
    </row>
    <row r="60" spans="2:6">
      <c r="B60" s="6">
        <v>51</v>
      </c>
      <c r="C60" s="6">
        <v>380.14</v>
      </c>
      <c r="D60" s="6">
        <v>322.18</v>
      </c>
      <c r="E60" s="108">
        <v>385.13</v>
      </c>
      <c r="F60">
        <v>326.95999999999998</v>
      </c>
    </row>
    <row r="61" spans="2:6">
      <c r="B61" s="6">
        <v>52</v>
      </c>
      <c r="C61" s="6">
        <v>391.99</v>
      </c>
      <c r="D61" s="6">
        <v>332.83</v>
      </c>
      <c r="E61" s="108">
        <v>397.32</v>
      </c>
      <c r="F61">
        <v>337.92</v>
      </c>
    </row>
    <row r="62" spans="2:6">
      <c r="B62" s="6">
        <v>53</v>
      </c>
      <c r="C62" s="6">
        <v>403.88</v>
      </c>
      <c r="D62" s="6">
        <v>343.74</v>
      </c>
      <c r="E62" s="108">
        <v>409.59</v>
      </c>
      <c r="F62">
        <v>349.17</v>
      </c>
    </row>
    <row r="63" spans="2:6">
      <c r="B63" s="6">
        <v>54</v>
      </c>
      <c r="C63" s="6">
        <v>415.9</v>
      </c>
      <c r="D63" s="6">
        <v>354.91</v>
      </c>
      <c r="E63" s="108">
        <v>422.06</v>
      </c>
      <c r="F63">
        <v>360.7</v>
      </c>
    </row>
    <row r="64" spans="2:6">
      <c r="B64" s="6">
        <v>55</v>
      </c>
      <c r="C64" s="6">
        <v>428.14</v>
      </c>
      <c r="D64" s="6">
        <v>366.35</v>
      </c>
      <c r="E64" s="108">
        <v>434.75</v>
      </c>
      <c r="F64">
        <v>372.51</v>
      </c>
    </row>
    <row r="65" spans="2:6">
      <c r="B65" s="6">
        <v>56</v>
      </c>
      <c r="C65" s="6">
        <v>440.63</v>
      </c>
      <c r="D65" s="6">
        <v>378.07</v>
      </c>
      <c r="E65" s="108">
        <v>447.66</v>
      </c>
      <c r="F65">
        <v>384.62</v>
      </c>
    </row>
    <row r="66" spans="2:6">
      <c r="B66" s="6">
        <v>57</v>
      </c>
      <c r="C66" s="6">
        <v>453.31</v>
      </c>
      <c r="D66" s="6">
        <v>390.08</v>
      </c>
      <c r="E66" s="108">
        <v>460.73</v>
      </c>
      <c r="F66">
        <v>397.03</v>
      </c>
    </row>
    <row r="67" spans="2:6">
      <c r="B67" s="6">
        <v>58</v>
      </c>
      <c r="C67" s="6">
        <v>465.97</v>
      </c>
      <c r="D67" s="6">
        <v>402.4</v>
      </c>
      <c r="E67" s="108">
        <v>473.8</v>
      </c>
      <c r="F67">
        <v>409.73</v>
      </c>
    </row>
    <row r="68" spans="2:6">
      <c r="B68" s="6">
        <v>59</v>
      </c>
      <c r="C68" s="6">
        <v>478.38</v>
      </c>
      <c r="D68" s="6">
        <v>415.01</v>
      </c>
      <c r="E68" s="108">
        <v>486.72</v>
      </c>
      <c r="F68">
        <v>422.72</v>
      </c>
    </row>
    <row r="69" spans="2:6">
      <c r="B69" s="6">
        <v>60</v>
      </c>
      <c r="C69" s="6">
        <v>490.47</v>
      </c>
      <c r="D69" s="6">
        <v>427.93</v>
      </c>
      <c r="E69" s="108">
        <v>499.42</v>
      </c>
      <c r="F69">
        <v>436.01</v>
      </c>
    </row>
    <row r="70" spans="2:6">
      <c r="B70" s="6">
        <v>61</v>
      </c>
      <c r="C70" s="6">
        <v>502.16</v>
      </c>
      <c r="D70" s="6">
        <v>440.85</v>
      </c>
      <c r="E70" s="108">
        <v>511.83</v>
      </c>
      <c r="F70">
        <v>449.33</v>
      </c>
    </row>
    <row r="71" spans="2:6">
      <c r="B71" s="6">
        <v>62</v>
      </c>
      <c r="C71" s="6">
        <v>513.5</v>
      </c>
      <c r="D71" s="6">
        <v>453.42</v>
      </c>
      <c r="E71" s="108">
        <v>524.9</v>
      </c>
      <c r="F71">
        <v>462.31</v>
      </c>
    </row>
    <row r="72" spans="2:6">
      <c r="B72" s="6">
        <v>63</v>
      </c>
      <c r="C72" s="6">
        <v>524.62</v>
      </c>
      <c r="D72" s="6">
        <v>465.69</v>
      </c>
      <c r="E72" s="108">
        <v>537.89</v>
      </c>
      <c r="F72">
        <v>475.02</v>
      </c>
    </row>
    <row r="73" spans="2:6">
      <c r="B73" s="6">
        <v>64</v>
      </c>
      <c r="C73" s="6">
        <v>536.39</v>
      </c>
      <c r="D73" s="6">
        <v>477.73</v>
      </c>
      <c r="E73" s="108">
        <v>550.63</v>
      </c>
      <c r="F73">
        <v>487.52</v>
      </c>
    </row>
    <row r="74" spans="2:6">
      <c r="B74" s="6">
        <v>65</v>
      </c>
      <c r="C74" s="6">
        <v>548.12</v>
      </c>
      <c r="D74" s="6">
        <v>489.44</v>
      </c>
      <c r="E74" s="108">
        <v>562.92999999999995</v>
      </c>
      <c r="F74">
        <v>499.73</v>
      </c>
    </row>
    <row r="75" spans="2:6">
      <c r="B75" s="6">
        <v>66</v>
      </c>
      <c r="C75" s="6">
        <v>559.16999999999996</v>
      </c>
      <c r="D75" s="6">
        <v>501.08</v>
      </c>
      <c r="E75" s="108">
        <v>574.57000000000005</v>
      </c>
      <c r="F75">
        <v>512.45000000000005</v>
      </c>
    </row>
    <row r="76" spans="2:6">
      <c r="B76" s="6">
        <v>67</v>
      </c>
      <c r="C76" s="6">
        <v>569.30999999999995</v>
      </c>
      <c r="D76" s="6">
        <v>512.33000000000004</v>
      </c>
      <c r="E76" s="108">
        <v>585.32000000000005</v>
      </c>
      <c r="F76">
        <v>525.35</v>
      </c>
    </row>
    <row r="77" spans="2:6">
      <c r="B77" s="6">
        <v>68</v>
      </c>
      <c r="C77" s="6">
        <v>578.32000000000005</v>
      </c>
      <c r="D77" s="6">
        <v>522.92999999999995</v>
      </c>
      <c r="E77" s="108">
        <v>595.03</v>
      </c>
      <c r="F77">
        <v>537.29</v>
      </c>
    </row>
    <row r="78" spans="2:6">
      <c r="B78" s="6">
        <v>69</v>
      </c>
      <c r="C78" s="6">
        <v>586.03</v>
      </c>
      <c r="D78" s="6">
        <v>533.29</v>
      </c>
      <c r="E78" s="108">
        <v>603.58000000000004</v>
      </c>
      <c r="F78">
        <v>548.24</v>
      </c>
    </row>
    <row r="79" spans="2:6">
      <c r="B79" s="6">
        <v>70</v>
      </c>
      <c r="C79" s="6">
        <v>592.29999999999995</v>
      </c>
      <c r="D79" s="6">
        <v>542.88</v>
      </c>
      <c r="E79" s="108">
        <v>610.91</v>
      </c>
      <c r="F79">
        <v>558.5</v>
      </c>
    </row>
    <row r="80" spans="2:6">
      <c r="B80" s="6">
        <v>71</v>
      </c>
      <c r="C80" s="6">
        <v>597.36</v>
      </c>
      <c r="D80" s="6">
        <v>553.47</v>
      </c>
      <c r="E80" s="108">
        <v>617.27</v>
      </c>
      <c r="F80">
        <v>569.79</v>
      </c>
    </row>
    <row r="81" spans="2:6">
      <c r="B81" s="6">
        <v>72</v>
      </c>
      <c r="C81" s="6">
        <v>601.64</v>
      </c>
      <c r="D81" s="6">
        <v>565.88</v>
      </c>
      <c r="E81" s="108">
        <v>623.01</v>
      </c>
      <c r="F81">
        <v>582.87</v>
      </c>
    </row>
    <row r="82" spans="2:6">
      <c r="B82" s="6">
        <v>73</v>
      </c>
      <c r="C82" s="6">
        <v>605.16</v>
      </c>
      <c r="D82" s="6">
        <v>578.65</v>
      </c>
      <c r="E82" s="108">
        <v>628.11</v>
      </c>
      <c r="F82">
        <v>596.34</v>
      </c>
    </row>
    <row r="83" spans="2:6">
      <c r="B83" s="6">
        <v>74</v>
      </c>
      <c r="C83" s="6">
        <v>607.74</v>
      </c>
      <c r="D83" s="6">
        <v>590.51</v>
      </c>
      <c r="E83" s="108">
        <v>632.44000000000005</v>
      </c>
      <c r="F83">
        <v>608.96</v>
      </c>
    </row>
    <row r="84" spans="2:6">
      <c r="B84" s="6">
        <v>75</v>
      </c>
      <c r="C84" s="6">
        <v>609.09</v>
      </c>
      <c r="D84" s="6">
        <v>599.92999999999995</v>
      </c>
      <c r="E84" s="108">
        <v>635.79999999999995</v>
      </c>
      <c r="F84">
        <v>619.30999999999995</v>
      </c>
    </row>
    <row r="85" spans="2:6">
      <c r="B85" s="6">
        <v>76</v>
      </c>
      <c r="C85" s="6">
        <v>609.36</v>
      </c>
      <c r="D85" s="6">
        <v>606</v>
      </c>
      <c r="E85" s="108" t="s">
        <v>240</v>
      </c>
      <c r="F85" s="108" t="s">
        <v>240</v>
      </c>
    </row>
    <row r="86" spans="2:6">
      <c r="B86" s="6">
        <v>77</v>
      </c>
      <c r="C86" s="6">
        <v>608.98</v>
      </c>
      <c r="D86" s="6">
        <v>608.36</v>
      </c>
      <c r="E86" s="108" t="s">
        <v>240</v>
      </c>
      <c r="F86" s="108" t="s">
        <v>240</v>
      </c>
    </row>
    <row r="87" spans="2:6">
      <c r="B87" s="6">
        <v>78</v>
      </c>
      <c r="C87" s="6">
        <v>607.85</v>
      </c>
      <c r="D87" s="6">
        <v>610.04</v>
      </c>
      <c r="E87" s="108" t="s">
        <v>240</v>
      </c>
      <c r="F87" s="108" t="s">
        <v>240</v>
      </c>
    </row>
    <row r="88" spans="2:6">
      <c r="B88" s="6">
        <v>79</v>
      </c>
      <c r="C88" s="6">
        <v>605.76</v>
      </c>
      <c r="D88" s="6">
        <v>614.74</v>
      </c>
      <c r="E88" s="108" t="s">
        <v>240</v>
      </c>
      <c r="F88" s="108" t="s">
        <v>240</v>
      </c>
    </row>
    <row r="89" spans="2:6">
      <c r="B89" s="6">
        <v>80</v>
      </c>
      <c r="C89" s="6">
        <v>602.11</v>
      </c>
      <c r="D89" s="6">
        <v>620.26</v>
      </c>
      <c r="E89" s="108" t="s">
        <v>240</v>
      </c>
      <c r="F89" s="108" t="s">
        <v>240</v>
      </c>
    </row>
  </sheetData>
  <sheetProtection password="C47E" sheet="1" objects="1" scenarios="1"/>
  <mergeCells count="1">
    <mergeCell ref="C22:F22"/>
  </mergeCells>
  <pageMargins left="0.7" right="0.7" top="0.75" bottom="0.75" header="0.3" footer="0.3"/>
  <pageSetup scale="95" orientation="landscape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93"/>
  <sheetViews>
    <sheetView view="pageLayout" zoomScaleNormal="100" workbookViewId="0">
      <selection activeCell="DD34" sqref="DD34"/>
    </sheetView>
  </sheetViews>
  <sheetFormatPr defaultRowHeight="15"/>
  <cols>
    <col min="1" max="1" width="16.5703125" style="54" customWidth="1"/>
    <col min="2" max="2" width="9.7109375" style="54" customWidth="1"/>
    <col min="3" max="3" width="11.140625" style="54" customWidth="1"/>
    <col min="4" max="5" width="9.140625" style="54"/>
    <col min="6" max="6" width="9.140625" style="54" customWidth="1"/>
    <col min="7" max="7" width="2" style="54" customWidth="1"/>
    <col min="8" max="8" width="11.85546875" style="54" customWidth="1"/>
    <col min="9" max="9" width="9.140625" style="54" bestFit="1" customWidth="1"/>
    <col min="10" max="10" width="9.7109375" style="54" hidden="1" customWidth="1"/>
    <col min="11" max="11" width="3" style="54" hidden="1" customWidth="1"/>
    <col min="12" max="12" width="7.140625" style="54" hidden="1" customWidth="1"/>
    <col min="13" max="13" width="6.5703125" style="54" hidden="1" customWidth="1"/>
    <col min="14" max="15" width="4.140625" style="54" hidden="1" customWidth="1"/>
    <col min="16" max="16" width="8.140625" style="54" hidden="1" customWidth="1"/>
    <col min="17" max="17" width="8.28515625" style="54" hidden="1" customWidth="1"/>
    <col min="18" max="18" width="3" style="54" hidden="1" customWidth="1"/>
    <col min="19" max="19" width="15.28515625" style="54" hidden="1" customWidth="1"/>
    <col min="20" max="20" width="13.28515625" style="54" hidden="1" customWidth="1"/>
    <col min="21" max="25" width="9.140625" style="54" hidden="1" customWidth="1"/>
    <col min="26" max="64" width="0" style="54" hidden="1" customWidth="1"/>
    <col min="65" max="66" width="9.140625" style="54" hidden="1" customWidth="1"/>
    <col min="67" max="104" width="0" style="54" hidden="1" customWidth="1"/>
    <col min="105" max="107" width="9.140625" style="54" hidden="1" customWidth="1"/>
    <col min="108" max="16384" width="9.140625" style="54"/>
  </cols>
  <sheetData>
    <row r="1" spans="1:19">
      <c r="A1" s="167" t="s">
        <v>242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>
      <c r="A4" s="171" t="s">
        <v>166</v>
      </c>
      <c r="B4" s="171"/>
      <c r="C4" s="171"/>
      <c r="D4" s="171"/>
      <c r="E4" s="171"/>
      <c r="F4" s="171"/>
      <c r="G4" s="171"/>
      <c r="H4" s="171"/>
      <c r="I4" s="171"/>
    </row>
    <row r="5" spans="1:19">
      <c r="A5" s="171" t="s">
        <v>167</v>
      </c>
      <c r="B5" s="171"/>
      <c r="C5" s="171"/>
      <c r="D5" s="171"/>
      <c r="E5" s="171"/>
      <c r="F5" s="171"/>
      <c r="G5" s="171"/>
      <c r="H5" s="171"/>
      <c r="I5" s="171"/>
    </row>
    <row r="6" spans="1:19">
      <c r="A6" s="171" t="s">
        <v>168</v>
      </c>
      <c r="B6" s="171"/>
      <c r="C6" s="171"/>
      <c r="D6" s="171"/>
      <c r="E6" s="171"/>
      <c r="F6" s="171"/>
      <c r="G6" s="171"/>
      <c r="H6" s="171"/>
      <c r="I6" s="171"/>
    </row>
    <row r="7" spans="1:19">
      <c r="A7" s="171" t="s">
        <v>169</v>
      </c>
      <c r="B7" s="171"/>
      <c r="C7" s="171"/>
      <c r="D7" s="171"/>
      <c r="E7" s="171"/>
      <c r="F7" s="171"/>
      <c r="G7" s="171"/>
      <c r="H7" s="171"/>
      <c r="I7" s="171"/>
    </row>
    <row r="8" spans="1:19">
      <c r="A8" s="171" t="s">
        <v>170</v>
      </c>
      <c r="B8" s="171"/>
      <c r="C8" s="171"/>
      <c r="D8" s="171"/>
      <c r="E8" s="171"/>
      <c r="F8" s="171"/>
      <c r="G8" s="171"/>
      <c r="H8" s="171"/>
      <c r="I8" s="171"/>
    </row>
    <row r="9" spans="1:19">
      <c r="A9" s="172"/>
      <c r="B9" s="172"/>
      <c r="C9" s="172"/>
      <c r="D9" s="172"/>
      <c r="E9" s="172"/>
      <c r="F9" s="172"/>
      <c r="G9" s="172"/>
      <c r="H9" s="172"/>
      <c r="I9" s="172"/>
      <c r="J9" s="55"/>
      <c r="K9" s="55"/>
      <c r="L9" s="55"/>
      <c r="M9" s="55"/>
      <c r="N9" s="55"/>
      <c r="O9" s="55"/>
      <c r="P9" s="55"/>
      <c r="Q9" s="55"/>
      <c r="R9" s="55"/>
    </row>
    <row r="10" spans="1:19">
      <c r="A10" s="169"/>
      <c r="B10" s="169"/>
      <c r="C10" s="169"/>
      <c r="D10" s="169"/>
      <c r="E10" s="169"/>
      <c r="F10" s="169"/>
      <c r="G10" s="169"/>
      <c r="H10" s="169"/>
      <c r="I10" s="169"/>
      <c r="J10" s="55"/>
      <c r="K10" s="55"/>
      <c r="L10" s="55"/>
      <c r="M10" s="55"/>
      <c r="N10" s="55"/>
      <c r="O10" s="55"/>
      <c r="P10" s="55"/>
      <c r="Q10" s="55"/>
      <c r="R10" s="55"/>
      <c r="S10" s="54" t="s">
        <v>62</v>
      </c>
    </row>
    <row r="11" spans="1:19">
      <c r="A11" s="146" t="s">
        <v>63</v>
      </c>
      <c r="B11" s="170" t="s">
        <v>64</v>
      </c>
      <c r="C11" s="170"/>
      <c r="D11" s="170"/>
      <c r="E11" s="170"/>
      <c r="F11" s="170"/>
      <c r="G11" s="170"/>
      <c r="H11" s="170"/>
      <c r="I11" s="170"/>
      <c r="J11" s="55" t="s">
        <v>40</v>
      </c>
      <c r="K11" s="55">
        <v>0</v>
      </c>
      <c r="L11" s="55" t="s">
        <v>66</v>
      </c>
      <c r="M11" s="55" t="s">
        <v>27</v>
      </c>
      <c r="N11" s="55" t="s">
        <v>67</v>
      </c>
      <c r="O11" s="55" t="s">
        <v>67</v>
      </c>
      <c r="P11" s="57">
        <v>0</v>
      </c>
      <c r="Q11" s="55">
        <v>0</v>
      </c>
      <c r="R11" s="55">
        <v>1</v>
      </c>
      <c r="S11" s="54" t="s">
        <v>68</v>
      </c>
    </row>
    <row r="12" spans="1:19">
      <c r="A12" s="58" t="s">
        <v>40</v>
      </c>
      <c r="B12" s="168" t="s">
        <v>70</v>
      </c>
      <c r="C12" s="168"/>
      <c r="D12" s="168"/>
      <c r="E12" s="168"/>
      <c r="F12" s="168"/>
      <c r="G12" s="168"/>
      <c r="H12" s="168"/>
      <c r="I12" s="168"/>
      <c r="J12" s="55"/>
      <c r="K12" s="55">
        <f>K11+1</f>
        <v>1</v>
      </c>
      <c r="L12" s="55" t="s">
        <v>71</v>
      </c>
      <c r="M12" s="55" t="s">
        <v>53</v>
      </c>
      <c r="N12" s="55" t="s">
        <v>72</v>
      </c>
      <c r="O12" s="55" t="s">
        <v>72</v>
      </c>
      <c r="P12" s="57">
        <v>5000</v>
      </c>
      <c r="Q12" s="55" t="s">
        <v>73</v>
      </c>
      <c r="R12" s="55">
        <v>2</v>
      </c>
      <c r="S12" s="59" t="s">
        <v>74</v>
      </c>
    </row>
    <row r="13" spans="1:19">
      <c r="A13" s="58">
        <v>50</v>
      </c>
      <c r="B13" s="168" t="s">
        <v>23</v>
      </c>
      <c r="C13" s="168"/>
      <c r="D13" s="168"/>
      <c r="E13" s="168"/>
      <c r="F13" s="168"/>
      <c r="G13" s="168"/>
      <c r="H13" s="168"/>
      <c r="I13" s="168"/>
      <c r="J13" s="55"/>
      <c r="K13" s="55">
        <f t="shared" ref="K13:K76" si="0">K12+1</f>
        <v>2</v>
      </c>
      <c r="L13" s="55"/>
      <c r="M13" s="55"/>
      <c r="N13" s="55"/>
      <c r="O13" s="55"/>
      <c r="P13" s="57">
        <v>10000</v>
      </c>
      <c r="Q13" s="55" t="s">
        <v>75</v>
      </c>
      <c r="R13" s="55">
        <v>3</v>
      </c>
      <c r="S13" s="54" t="s">
        <v>76</v>
      </c>
    </row>
    <row r="14" spans="1:19">
      <c r="A14" s="58" t="s">
        <v>66</v>
      </c>
      <c r="B14" s="168" t="s">
        <v>77</v>
      </c>
      <c r="C14" s="168"/>
      <c r="D14" s="168"/>
      <c r="E14" s="168"/>
      <c r="F14" s="168"/>
      <c r="G14" s="168"/>
      <c r="H14" s="168"/>
      <c r="I14" s="168"/>
      <c r="J14" s="55"/>
      <c r="K14" s="55">
        <f t="shared" si="0"/>
        <v>3</v>
      </c>
      <c r="L14" s="55"/>
      <c r="M14" s="55"/>
      <c r="N14" s="55"/>
      <c r="O14" s="55"/>
      <c r="P14" s="55"/>
      <c r="Q14" s="55" t="s">
        <v>78</v>
      </c>
      <c r="R14" s="55">
        <v>4</v>
      </c>
      <c r="S14" s="54" t="s">
        <v>79</v>
      </c>
    </row>
    <row r="15" spans="1:19">
      <c r="A15" s="58" t="s">
        <v>53</v>
      </c>
      <c r="B15" s="168" t="s">
        <v>80</v>
      </c>
      <c r="C15" s="168"/>
      <c r="D15" s="168"/>
      <c r="E15" s="168"/>
      <c r="F15" s="168"/>
      <c r="G15" s="168"/>
      <c r="H15" s="168"/>
      <c r="I15" s="168"/>
      <c r="J15" s="55"/>
      <c r="K15" s="55">
        <f t="shared" si="0"/>
        <v>4</v>
      </c>
      <c r="L15" s="55"/>
      <c r="M15" s="55"/>
      <c r="N15" s="55"/>
      <c r="O15" s="55"/>
      <c r="P15" s="55"/>
      <c r="Q15" s="55" t="s">
        <v>81</v>
      </c>
      <c r="R15" s="55">
        <v>5</v>
      </c>
      <c r="S15" s="54" t="s">
        <v>82</v>
      </c>
    </row>
    <row r="16" spans="1:19">
      <c r="A16" s="60">
        <v>40</v>
      </c>
      <c r="B16" s="178" t="s">
        <v>247</v>
      </c>
      <c r="C16" s="168"/>
      <c r="D16" s="168"/>
      <c r="E16" s="168"/>
      <c r="F16" s="168"/>
      <c r="G16" s="168"/>
      <c r="H16" s="168"/>
      <c r="I16" s="168"/>
      <c r="J16" s="55"/>
      <c r="K16" s="55">
        <f t="shared" si="0"/>
        <v>5</v>
      </c>
      <c r="L16" s="55"/>
      <c r="M16" s="55"/>
      <c r="N16" s="55"/>
      <c r="O16" s="55"/>
      <c r="P16" s="55"/>
      <c r="Q16" s="55"/>
      <c r="R16" s="55">
        <v>6</v>
      </c>
      <c r="S16" s="54" t="s">
        <v>84</v>
      </c>
    </row>
    <row r="17" spans="1:19">
      <c r="A17" s="58" t="s">
        <v>72</v>
      </c>
      <c r="B17" s="175" t="s">
        <v>199</v>
      </c>
      <c r="C17" s="168"/>
      <c r="D17" s="168"/>
      <c r="E17" s="168"/>
      <c r="F17" s="168"/>
      <c r="G17" s="168"/>
      <c r="H17" s="168"/>
      <c r="I17" s="168"/>
      <c r="J17" s="55"/>
      <c r="K17" s="55">
        <f t="shared" si="0"/>
        <v>6</v>
      </c>
      <c r="L17" s="55"/>
      <c r="M17" s="55"/>
      <c r="N17" s="55"/>
      <c r="O17" s="55"/>
      <c r="P17" s="55"/>
      <c r="Q17" s="55"/>
      <c r="R17" s="55">
        <v>7</v>
      </c>
      <c r="S17" s="54" t="s">
        <v>85</v>
      </c>
    </row>
    <row r="18" spans="1:19">
      <c r="A18" s="58" t="s">
        <v>111</v>
      </c>
      <c r="B18" s="168" t="s">
        <v>86</v>
      </c>
      <c r="C18" s="168"/>
      <c r="D18" s="168"/>
      <c r="E18" s="168"/>
      <c r="F18" s="168"/>
      <c r="G18" s="168"/>
      <c r="H18" s="168"/>
      <c r="I18" s="168"/>
      <c r="J18" s="55"/>
      <c r="K18" s="55">
        <f t="shared" si="0"/>
        <v>7</v>
      </c>
      <c r="L18" s="55"/>
      <c r="M18" s="61">
        <v>5</v>
      </c>
      <c r="N18" s="55"/>
      <c r="O18" s="55"/>
      <c r="P18" s="55"/>
      <c r="Q18" s="55"/>
      <c r="R18" s="55">
        <v>8</v>
      </c>
      <c r="S18" s="54" t="s">
        <v>87</v>
      </c>
    </row>
    <row r="19" spans="1:19">
      <c r="A19" s="55"/>
      <c r="B19" s="168"/>
      <c r="C19" s="168"/>
      <c r="D19" s="168"/>
      <c r="E19" s="168"/>
      <c r="F19" s="168"/>
      <c r="G19" s="168"/>
      <c r="H19" s="168"/>
      <c r="I19" s="168"/>
      <c r="J19" s="55"/>
      <c r="K19" s="55">
        <f t="shared" si="0"/>
        <v>8</v>
      </c>
      <c r="L19" s="55"/>
      <c r="M19" s="61">
        <f>M18+5</f>
        <v>10</v>
      </c>
      <c r="N19" s="55"/>
      <c r="O19" s="55"/>
      <c r="P19" s="55"/>
      <c r="Q19" s="55"/>
      <c r="R19" s="55">
        <v>9</v>
      </c>
      <c r="S19" s="54" t="s">
        <v>89</v>
      </c>
    </row>
    <row r="20" spans="1:19">
      <c r="A20" s="154">
        <f>'MP Calculation'!H33</f>
        <v>9957</v>
      </c>
      <c r="B20" s="177" t="s">
        <v>243</v>
      </c>
      <c r="C20" s="168"/>
      <c r="D20" s="168"/>
      <c r="E20" s="168"/>
      <c r="F20" s="168"/>
      <c r="G20" s="168"/>
      <c r="H20" s="168"/>
      <c r="I20" s="168"/>
      <c r="J20" s="55"/>
      <c r="K20" s="55">
        <f t="shared" si="0"/>
        <v>9</v>
      </c>
      <c r="L20" s="55"/>
      <c r="M20" s="61">
        <f t="shared" ref="M20:M42" si="1">M19+5</f>
        <v>15</v>
      </c>
      <c r="N20" s="55"/>
      <c r="O20" s="55"/>
      <c r="P20" s="55"/>
      <c r="Q20" s="55"/>
      <c r="R20" s="55">
        <v>10</v>
      </c>
      <c r="S20" s="54" t="s">
        <v>91</v>
      </c>
    </row>
    <row r="21" spans="1:19">
      <c r="A21" s="55"/>
      <c r="B21" s="168"/>
      <c r="C21" s="168"/>
      <c r="D21" s="168"/>
      <c r="E21" s="168"/>
      <c r="F21" s="168"/>
      <c r="G21" s="168"/>
      <c r="H21" s="168"/>
      <c r="I21" s="168"/>
      <c r="J21" s="55"/>
      <c r="K21" s="55">
        <f t="shared" si="0"/>
        <v>10</v>
      </c>
      <c r="L21" s="55"/>
      <c r="M21" s="61">
        <f t="shared" si="1"/>
        <v>20</v>
      </c>
      <c r="N21" s="55"/>
      <c r="O21" s="55"/>
      <c r="P21" s="55"/>
      <c r="Q21" s="55"/>
      <c r="R21" s="55">
        <v>11</v>
      </c>
      <c r="S21" s="54" t="s">
        <v>93</v>
      </c>
    </row>
    <row r="22" spans="1:19">
      <c r="A22" s="172"/>
      <c r="B22" s="172"/>
      <c r="C22" s="172"/>
      <c r="D22" s="172"/>
      <c r="E22" s="172"/>
      <c r="F22" s="172"/>
      <c r="G22" s="172"/>
      <c r="H22" s="172"/>
      <c r="I22" s="172"/>
      <c r="J22" s="55"/>
      <c r="K22" s="55">
        <f t="shared" si="0"/>
        <v>11</v>
      </c>
      <c r="L22" s="55"/>
      <c r="M22" s="61">
        <f t="shared" si="1"/>
        <v>25</v>
      </c>
      <c r="N22" s="55"/>
      <c r="O22" s="55"/>
      <c r="P22" s="55"/>
      <c r="Q22" s="55"/>
      <c r="R22" s="55">
        <v>12</v>
      </c>
      <c r="S22" s="54" t="s">
        <v>94</v>
      </c>
    </row>
    <row r="23" spans="1:19">
      <c r="A23" s="176" t="s">
        <v>95</v>
      </c>
      <c r="B23" s="176"/>
      <c r="C23" s="176"/>
      <c r="D23" s="176"/>
      <c r="E23" s="176"/>
      <c r="F23" s="176"/>
      <c r="G23" s="176"/>
      <c r="H23" s="176"/>
      <c r="I23" s="176"/>
      <c r="J23" s="55"/>
      <c r="K23" s="55">
        <f t="shared" si="0"/>
        <v>12</v>
      </c>
      <c r="L23" s="55"/>
      <c r="M23" s="61">
        <f t="shared" si="1"/>
        <v>30</v>
      </c>
      <c r="N23" s="55"/>
      <c r="O23" s="55"/>
      <c r="P23" s="55"/>
      <c r="Q23" s="55"/>
      <c r="R23" s="55"/>
      <c r="S23" s="54" t="s">
        <v>96</v>
      </c>
    </row>
    <row r="24" spans="1:19">
      <c r="A24" s="163" t="s">
        <v>50</v>
      </c>
      <c r="B24" s="163"/>
      <c r="C24" s="163"/>
      <c r="D24" s="163"/>
      <c r="E24" s="163"/>
      <c r="F24" s="163"/>
      <c r="G24" s="163"/>
      <c r="H24" s="62" t="s">
        <v>14</v>
      </c>
      <c r="I24" s="63">
        <f>'MP Calculator'!B23</f>
        <v>479.62</v>
      </c>
      <c r="J24" s="55"/>
      <c r="K24" s="55">
        <f t="shared" si="0"/>
        <v>13</v>
      </c>
      <c r="L24" s="55"/>
      <c r="M24" s="61">
        <f t="shared" si="1"/>
        <v>35</v>
      </c>
      <c r="N24" s="55"/>
      <c r="O24" s="55"/>
      <c r="P24" s="55"/>
      <c r="Q24" s="55"/>
      <c r="R24" s="55"/>
      <c r="S24" s="54" t="s">
        <v>97</v>
      </c>
    </row>
    <row r="25" spans="1:19">
      <c r="A25" s="165"/>
      <c r="B25" s="165"/>
      <c r="C25" s="165"/>
      <c r="D25" s="165"/>
      <c r="E25" s="165"/>
      <c r="F25" s="165"/>
      <c r="G25" s="165"/>
      <c r="H25" s="62" t="s">
        <v>98</v>
      </c>
      <c r="I25" s="64">
        <f>'MP Calculator'!C23</f>
        <v>239.81</v>
      </c>
      <c r="J25" s="55"/>
      <c r="K25" s="55">
        <f t="shared" si="0"/>
        <v>14</v>
      </c>
      <c r="L25" s="55"/>
      <c r="M25" s="61">
        <f t="shared" si="1"/>
        <v>40</v>
      </c>
      <c r="N25" s="55"/>
      <c r="O25" s="55"/>
      <c r="P25" s="55"/>
      <c r="Q25" s="55"/>
      <c r="R25" s="55"/>
      <c r="S25" s="54" t="s">
        <v>99</v>
      </c>
    </row>
    <row r="26" spans="1:19">
      <c r="A26" s="165"/>
      <c r="B26" s="165"/>
      <c r="C26" s="165"/>
      <c r="D26" s="165"/>
      <c r="E26" s="165"/>
      <c r="F26" s="165"/>
      <c r="G26" s="165"/>
      <c r="H26" s="62" t="s">
        <v>52</v>
      </c>
      <c r="I26" s="64">
        <f>'MP Calculator'!D23</f>
        <v>119.9</v>
      </c>
      <c r="J26" s="55"/>
      <c r="K26" s="55">
        <f t="shared" si="0"/>
        <v>15</v>
      </c>
      <c r="L26" s="55"/>
      <c r="M26" s="61">
        <f t="shared" si="1"/>
        <v>45</v>
      </c>
      <c r="N26" s="55"/>
      <c r="O26" s="55"/>
      <c r="P26" s="55"/>
      <c r="Q26" s="55"/>
      <c r="R26" s="55"/>
      <c r="S26" s="54" t="s">
        <v>100</v>
      </c>
    </row>
    <row r="27" spans="1:19">
      <c r="A27" s="165"/>
      <c r="B27" s="165"/>
      <c r="C27" s="165"/>
      <c r="D27" s="165"/>
      <c r="E27" s="165"/>
      <c r="F27" s="165"/>
      <c r="G27" s="165"/>
      <c r="H27" s="62" t="s">
        <v>51</v>
      </c>
      <c r="I27" s="64">
        <f>'MP Calculator'!E23</f>
        <v>40</v>
      </c>
      <c r="J27" s="55"/>
      <c r="K27" s="55">
        <f t="shared" si="0"/>
        <v>16</v>
      </c>
      <c r="L27" s="55"/>
      <c r="M27" s="61">
        <f t="shared" si="1"/>
        <v>50</v>
      </c>
      <c r="N27" s="55"/>
      <c r="O27" s="55"/>
      <c r="P27" s="55"/>
      <c r="Q27" s="55"/>
      <c r="R27" s="55"/>
      <c r="S27" s="54" t="s">
        <v>101</v>
      </c>
    </row>
    <row r="28" spans="1:19">
      <c r="A28" s="164"/>
      <c r="B28" s="164"/>
      <c r="C28" s="164"/>
      <c r="D28" s="164"/>
      <c r="E28" s="164"/>
      <c r="F28" s="164"/>
      <c r="G28" s="164"/>
      <c r="H28" s="164"/>
      <c r="I28" s="164"/>
      <c r="J28" s="55"/>
      <c r="K28" s="55">
        <f t="shared" si="0"/>
        <v>17</v>
      </c>
      <c r="L28" s="55"/>
      <c r="M28" s="61">
        <f t="shared" si="1"/>
        <v>55</v>
      </c>
      <c r="N28" s="55"/>
      <c r="O28" s="55"/>
      <c r="P28" s="55"/>
      <c r="Q28" s="55"/>
      <c r="R28" s="55"/>
      <c r="S28" s="54" t="s">
        <v>102</v>
      </c>
    </row>
    <row r="29" spans="1:19" ht="15" customHeight="1">
      <c r="A29" s="163" t="s">
        <v>18</v>
      </c>
      <c r="B29" s="163"/>
      <c r="C29" s="163"/>
      <c r="D29" s="163"/>
      <c r="E29" s="163"/>
      <c r="F29" s="163"/>
      <c r="G29" s="163"/>
      <c r="H29" s="65" t="s">
        <v>14</v>
      </c>
      <c r="I29" s="64">
        <f>'MP Calculator'!G23</f>
        <v>479.62</v>
      </c>
      <c r="J29" s="55"/>
      <c r="K29" s="55">
        <f t="shared" si="0"/>
        <v>18</v>
      </c>
      <c r="L29" s="55"/>
      <c r="M29" s="61">
        <f t="shared" si="1"/>
        <v>60</v>
      </c>
      <c r="N29" s="55"/>
      <c r="O29" s="55"/>
      <c r="P29" s="55"/>
      <c r="Q29" s="55"/>
      <c r="R29" s="55"/>
      <c r="S29" s="54" t="s">
        <v>103</v>
      </c>
    </row>
    <row r="30" spans="1:19">
      <c r="A30" s="165"/>
      <c r="B30" s="165"/>
      <c r="C30" s="165"/>
      <c r="D30" s="165"/>
      <c r="E30" s="165"/>
      <c r="F30" s="165"/>
      <c r="G30" s="165"/>
      <c r="H30" s="65" t="s">
        <v>98</v>
      </c>
      <c r="I30" s="64">
        <f>'MP Calculator'!H23</f>
        <v>249.37</v>
      </c>
      <c r="K30" s="55">
        <f t="shared" si="0"/>
        <v>19</v>
      </c>
      <c r="M30" s="61">
        <f t="shared" si="1"/>
        <v>65</v>
      </c>
      <c r="S30" s="54" t="s">
        <v>104</v>
      </c>
    </row>
    <row r="31" spans="1:19">
      <c r="A31" s="165"/>
      <c r="B31" s="165"/>
      <c r="C31" s="165"/>
      <c r="D31" s="165"/>
      <c r="E31" s="165"/>
      <c r="F31" s="165"/>
      <c r="G31" s="165"/>
      <c r="H31" s="65" t="s">
        <v>52</v>
      </c>
      <c r="I31" s="64">
        <f>'MP Calculator'!I23</f>
        <v>127.07</v>
      </c>
      <c r="K31" s="55">
        <f t="shared" si="0"/>
        <v>20</v>
      </c>
      <c r="M31" s="61">
        <f t="shared" si="1"/>
        <v>70</v>
      </c>
      <c r="S31" s="54" t="s">
        <v>105</v>
      </c>
    </row>
    <row r="32" spans="1:19">
      <c r="A32" s="165"/>
      <c r="B32" s="165"/>
      <c r="C32" s="165"/>
      <c r="D32" s="165"/>
      <c r="E32" s="165"/>
      <c r="F32" s="165"/>
      <c r="G32" s="165"/>
      <c r="H32" s="65" t="s">
        <v>51</v>
      </c>
      <c r="I32" s="64">
        <f>'MP Calculator'!J23</f>
        <v>43.12</v>
      </c>
      <c r="K32" s="55">
        <f t="shared" si="0"/>
        <v>21</v>
      </c>
      <c r="M32" s="61">
        <f t="shared" si="1"/>
        <v>75</v>
      </c>
      <c r="S32" s="54" t="s">
        <v>106</v>
      </c>
    </row>
    <row r="33" spans="1:19">
      <c r="A33" s="66" t="s">
        <v>107</v>
      </c>
      <c r="B33" s="66"/>
      <c r="C33" s="66"/>
      <c r="D33" s="66"/>
      <c r="E33" s="66"/>
      <c r="F33" s="66"/>
      <c r="G33" s="66"/>
      <c r="H33" s="66"/>
      <c r="I33" s="66"/>
      <c r="K33" s="55">
        <f t="shared" si="0"/>
        <v>22</v>
      </c>
      <c r="M33" s="61">
        <f t="shared" si="1"/>
        <v>80</v>
      </c>
      <c r="S33" s="54" t="s">
        <v>108</v>
      </c>
    </row>
    <row r="34" spans="1:19">
      <c r="A34" s="166" t="str">
        <f>'Initial Calculator'!G29</f>
        <v>Premiums shown above are guaranteed for the life of the contract.</v>
      </c>
      <c r="B34" s="166"/>
      <c r="C34" s="166"/>
      <c r="D34" s="166"/>
      <c r="E34" s="166"/>
      <c r="F34" s="166"/>
      <c r="G34" s="166"/>
      <c r="H34" s="166"/>
      <c r="I34" s="166"/>
      <c r="K34" s="55">
        <f t="shared" si="0"/>
        <v>23</v>
      </c>
      <c r="M34" s="61">
        <f t="shared" si="1"/>
        <v>85</v>
      </c>
      <c r="S34" s="54" t="s">
        <v>109</v>
      </c>
    </row>
    <row r="35" spans="1:19">
      <c r="A35" s="66" t="str">
        <f>'MP Calculator'!B25</f>
        <v/>
      </c>
      <c r="B35" s="66"/>
      <c r="C35" s="66"/>
      <c r="D35" s="66"/>
      <c r="E35" s="66"/>
      <c r="F35" s="66"/>
      <c r="G35" s="66"/>
      <c r="H35" s="66"/>
      <c r="I35" s="66"/>
      <c r="K35" s="55">
        <f t="shared" si="0"/>
        <v>24</v>
      </c>
      <c r="M35" s="61">
        <f t="shared" si="1"/>
        <v>90</v>
      </c>
      <c r="S35" s="54" t="s">
        <v>110</v>
      </c>
    </row>
    <row r="36" spans="1:19">
      <c r="A36" s="66"/>
      <c r="B36" s="66"/>
      <c r="C36" s="66"/>
      <c r="D36" s="66"/>
      <c r="E36" s="66"/>
      <c r="F36" s="66"/>
      <c r="G36" s="66"/>
      <c r="H36" s="66"/>
      <c r="I36" s="66"/>
      <c r="K36" s="55">
        <f t="shared" si="0"/>
        <v>25</v>
      </c>
      <c r="M36" s="61">
        <f t="shared" si="1"/>
        <v>95</v>
      </c>
      <c r="S36" s="54" t="s">
        <v>111</v>
      </c>
    </row>
    <row r="37" spans="1:19" ht="16.5" customHeight="1">
      <c r="A37" s="66" t="s">
        <v>112</v>
      </c>
      <c r="B37" s="66"/>
      <c r="C37" s="66"/>
      <c r="D37" s="161"/>
      <c r="E37" s="161"/>
      <c r="F37" s="161"/>
      <c r="G37" s="161"/>
      <c r="H37" s="162" t="s">
        <v>113</v>
      </c>
      <c r="I37" s="162"/>
      <c r="K37" s="55">
        <f t="shared" si="0"/>
        <v>26</v>
      </c>
      <c r="M37" s="61">
        <f t="shared" si="1"/>
        <v>100</v>
      </c>
      <c r="S37" s="54" t="s">
        <v>114</v>
      </c>
    </row>
    <row r="38" spans="1:19" ht="17.25" customHeight="1">
      <c r="A38" s="66"/>
      <c r="B38" s="66"/>
      <c r="C38" s="66"/>
      <c r="D38" s="66"/>
      <c r="E38" s="66"/>
      <c r="F38" s="66"/>
      <c r="G38" s="66"/>
      <c r="H38" s="66"/>
      <c r="I38" s="66"/>
      <c r="K38" s="55">
        <f t="shared" si="0"/>
        <v>27</v>
      </c>
      <c r="M38" s="61">
        <f t="shared" si="1"/>
        <v>105</v>
      </c>
      <c r="S38" s="54" t="s">
        <v>115</v>
      </c>
    </row>
    <row r="39" spans="1:19">
      <c r="A39" s="66"/>
      <c r="B39" s="66"/>
      <c r="C39" s="66"/>
      <c r="D39" s="66"/>
      <c r="E39" s="66"/>
      <c r="F39" s="66"/>
      <c r="G39" s="66"/>
      <c r="H39" s="66"/>
      <c r="I39" s="66"/>
      <c r="K39" s="55">
        <f t="shared" si="0"/>
        <v>28</v>
      </c>
      <c r="M39" s="61">
        <f t="shared" si="1"/>
        <v>110</v>
      </c>
      <c r="S39" s="54" t="s">
        <v>116</v>
      </c>
    </row>
    <row r="40" spans="1:19">
      <c r="A40" s="66"/>
      <c r="B40" s="134"/>
      <c r="C40" s="173" t="s">
        <v>229</v>
      </c>
      <c r="D40" s="173"/>
      <c r="E40" s="174"/>
      <c r="F40" s="67"/>
      <c r="G40" s="66"/>
      <c r="H40" s="66"/>
      <c r="I40" s="66"/>
      <c r="K40" s="55">
        <f t="shared" si="0"/>
        <v>29</v>
      </c>
      <c r="M40" s="61">
        <f t="shared" si="1"/>
        <v>115</v>
      </c>
      <c r="S40" s="54" t="s">
        <v>117</v>
      </c>
    </row>
    <row r="41" spans="1:19" ht="15" customHeight="1">
      <c r="A41" s="66"/>
      <c r="B41" s="135"/>
      <c r="C41" s="136" t="s">
        <v>221</v>
      </c>
      <c r="D41" s="136"/>
      <c r="E41" s="137" t="s">
        <v>222</v>
      </c>
      <c r="F41" s="66"/>
      <c r="G41" s="66"/>
      <c r="H41" s="66"/>
      <c r="I41" s="66"/>
      <c r="K41" s="55">
        <f t="shared" si="0"/>
        <v>30</v>
      </c>
      <c r="M41" s="61">
        <f t="shared" si="1"/>
        <v>120</v>
      </c>
      <c r="S41" s="54" t="s">
        <v>118</v>
      </c>
    </row>
    <row r="42" spans="1:19">
      <c r="A42" s="66"/>
      <c r="B42" s="138" t="s">
        <v>230</v>
      </c>
      <c r="C42" s="139">
        <f>'MP Indices'!B12</f>
        <v>48.17</v>
      </c>
      <c r="D42" s="140"/>
      <c r="E42" s="141">
        <f>'MP Indices'!C12</f>
        <v>36.56</v>
      </c>
      <c r="F42" s="66"/>
      <c r="G42" s="66"/>
      <c r="H42" s="66"/>
      <c r="I42" s="66"/>
      <c r="K42" s="55">
        <f t="shared" si="0"/>
        <v>31</v>
      </c>
      <c r="M42" s="61">
        <f t="shared" si="1"/>
        <v>125</v>
      </c>
      <c r="S42" s="54" t="s">
        <v>119</v>
      </c>
    </row>
    <row r="43" spans="1:19">
      <c r="A43" s="66"/>
      <c r="B43" s="142" t="s">
        <v>231</v>
      </c>
      <c r="C43" s="143">
        <f>'MP Indices'!B13</f>
        <v>48.17</v>
      </c>
      <c r="D43" s="144"/>
      <c r="E43" s="145">
        <f>'MP Indices'!C13</f>
        <v>37.56</v>
      </c>
      <c r="F43" s="66"/>
      <c r="G43" s="66"/>
      <c r="H43" s="66"/>
      <c r="I43" s="66"/>
      <c r="K43" s="55">
        <f t="shared" si="0"/>
        <v>32</v>
      </c>
      <c r="S43" s="54" t="s">
        <v>120</v>
      </c>
    </row>
    <row r="44" spans="1:19">
      <c r="A44" s="66"/>
      <c r="B44" s="66"/>
      <c r="C44" s="66"/>
      <c r="D44" s="66"/>
      <c r="E44" s="66"/>
      <c r="F44" s="66"/>
      <c r="G44" s="66"/>
      <c r="H44" s="66"/>
      <c r="I44" s="66"/>
      <c r="K44" s="55">
        <f t="shared" si="0"/>
        <v>33</v>
      </c>
      <c r="S44" s="54" t="s">
        <v>121</v>
      </c>
    </row>
    <row r="45" spans="1:19">
      <c r="A45" s="106" t="s">
        <v>197</v>
      </c>
      <c r="B45" s="66"/>
      <c r="C45" s="66"/>
      <c r="D45" s="66"/>
      <c r="E45" s="66"/>
      <c r="F45" s="66"/>
      <c r="G45" s="66"/>
      <c r="H45" s="66"/>
      <c r="I45" s="160" t="s">
        <v>251</v>
      </c>
      <c r="K45" s="55">
        <f t="shared" si="0"/>
        <v>34</v>
      </c>
      <c r="S45" s="54" t="s">
        <v>122</v>
      </c>
    </row>
    <row r="46" spans="1:19">
      <c r="A46" s="66"/>
      <c r="B46" s="66"/>
      <c r="C46" s="66"/>
      <c r="D46" s="66"/>
      <c r="E46" s="66"/>
      <c r="F46" s="66"/>
      <c r="G46" s="66"/>
      <c r="H46" s="66"/>
      <c r="I46" s="66"/>
      <c r="K46" s="55">
        <f t="shared" si="0"/>
        <v>35</v>
      </c>
      <c r="S46" s="54" t="s">
        <v>123</v>
      </c>
    </row>
    <row r="47" spans="1:19">
      <c r="K47" s="55">
        <f t="shared" si="0"/>
        <v>36</v>
      </c>
      <c r="S47" s="54" t="s">
        <v>124</v>
      </c>
    </row>
    <row r="48" spans="1:19">
      <c r="K48" s="55">
        <f t="shared" si="0"/>
        <v>37</v>
      </c>
      <c r="S48" s="54" t="s">
        <v>125</v>
      </c>
    </row>
    <row r="49" spans="11:19">
      <c r="K49" s="55">
        <f t="shared" si="0"/>
        <v>38</v>
      </c>
      <c r="S49" s="54" t="s">
        <v>126</v>
      </c>
    </row>
    <row r="50" spans="11:19">
      <c r="K50" s="55">
        <f t="shared" si="0"/>
        <v>39</v>
      </c>
      <c r="S50" s="54" t="s">
        <v>127</v>
      </c>
    </row>
    <row r="51" spans="11:19">
      <c r="K51" s="55">
        <f t="shared" si="0"/>
        <v>40</v>
      </c>
      <c r="S51" s="54" t="s">
        <v>128</v>
      </c>
    </row>
    <row r="52" spans="11:19">
      <c r="K52" s="55">
        <f t="shared" si="0"/>
        <v>41</v>
      </c>
      <c r="S52" s="54" t="s">
        <v>129</v>
      </c>
    </row>
    <row r="53" spans="11:19">
      <c r="K53" s="55">
        <f t="shared" si="0"/>
        <v>42</v>
      </c>
      <c r="S53" s="54" t="s">
        <v>130</v>
      </c>
    </row>
    <row r="54" spans="11:19">
      <c r="K54" s="55">
        <f t="shared" si="0"/>
        <v>43</v>
      </c>
      <c r="S54" s="54" t="s">
        <v>131</v>
      </c>
    </row>
    <row r="55" spans="11:19">
      <c r="K55" s="55">
        <f t="shared" si="0"/>
        <v>44</v>
      </c>
      <c r="S55" s="54" t="s">
        <v>132</v>
      </c>
    </row>
    <row r="56" spans="11:19">
      <c r="K56" s="55">
        <f t="shared" si="0"/>
        <v>45</v>
      </c>
      <c r="S56" s="54" t="s">
        <v>133</v>
      </c>
    </row>
    <row r="57" spans="11:19">
      <c r="K57" s="55">
        <f t="shared" si="0"/>
        <v>46</v>
      </c>
      <c r="S57" s="54" t="s">
        <v>134</v>
      </c>
    </row>
    <row r="58" spans="11:19">
      <c r="K58" s="55">
        <f t="shared" si="0"/>
        <v>47</v>
      </c>
      <c r="S58" s="54" t="s">
        <v>135</v>
      </c>
    </row>
    <row r="59" spans="11:19">
      <c r="K59" s="55">
        <f t="shared" si="0"/>
        <v>48</v>
      </c>
      <c r="S59" s="54" t="s">
        <v>136</v>
      </c>
    </row>
    <row r="60" spans="11:19">
      <c r="K60" s="55">
        <f t="shared" si="0"/>
        <v>49</v>
      </c>
    </row>
    <row r="61" spans="11:19">
      <c r="K61" s="55">
        <f t="shared" si="0"/>
        <v>50</v>
      </c>
    </row>
    <row r="62" spans="11:19">
      <c r="K62" s="55">
        <f t="shared" si="0"/>
        <v>51</v>
      </c>
    </row>
    <row r="63" spans="11:19">
      <c r="K63" s="55">
        <f t="shared" si="0"/>
        <v>52</v>
      </c>
    </row>
    <row r="64" spans="11:19">
      <c r="K64" s="55">
        <f t="shared" si="0"/>
        <v>53</v>
      </c>
    </row>
    <row r="65" spans="11:11">
      <c r="K65" s="55">
        <f t="shared" si="0"/>
        <v>54</v>
      </c>
    </row>
    <row r="66" spans="11:11">
      <c r="K66" s="55">
        <f t="shared" si="0"/>
        <v>55</v>
      </c>
    </row>
    <row r="67" spans="11:11">
      <c r="K67" s="55">
        <f t="shared" si="0"/>
        <v>56</v>
      </c>
    </row>
    <row r="68" spans="11:11">
      <c r="K68" s="55">
        <f t="shared" si="0"/>
        <v>57</v>
      </c>
    </row>
    <row r="69" spans="11:11">
      <c r="K69" s="55">
        <f t="shared" si="0"/>
        <v>58</v>
      </c>
    </row>
    <row r="70" spans="11:11">
      <c r="K70" s="55">
        <f t="shared" si="0"/>
        <v>59</v>
      </c>
    </row>
    <row r="71" spans="11:11">
      <c r="K71" s="55">
        <f t="shared" si="0"/>
        <v>60</v>
      </c>
    </row>
    <row r="72" spans="11:11">
      <c r="K72" s="55">
        <f t="shared" si="0"/>
        <v>61</v>
      </c>
    </row>
    <row r="73" spans="11:11">
      <c r="K73" s="55">
        <f t="shared" si="0"/>
        <v>62</v>
      </c>
    </row>
    <row r="74" spans="11:11">
      <c r="K74" s="55">
        <f t="shared" si="0"/>
        <v>63</v>
      </c>
    </row>
    <row r="75" spans="11:11">
      <c r="K75" s="55">
        <f t="shared" si="0"/>
        <v>64</v>
      </c>
    </row>
    <row r="76" spans="11:11">
      <c r="K76" s="55">
        <f t="shared" si="0"/>
        <v>65</v>
      </c>
    </row>
    <row r="77" spans="11:11">
      <c r="K77" s="55">
        <f t="shared" ref="K77:K91" si="2">K76+1</f>
        <v>66</v>
      </c>
    </row>
    <row r="78" spans="11:11">
      <c r="K78" s="55">
        <f t="shared" si="2"/>
        <v>67</v>
      </c>
    </row>
    <row r="79" spans="11:11">
      <c r="K79" s="55">
        <f t="shared" si="2"/>
        <v>68</v>
      </c>
    </row>
    <row r="80" spans="11:11">
      <c r="K80" s="55">
        <f t="shared" si="2"/>
        <v>69</v>
      </c>
    </row>
    <row r="81" spans="11:11">
      <c r="K81" s="55">
        <f t="shared" si="2"/>
        <v>70</v>
      </c>
    </row>
    <row r="82" spans="11:11">
      <c r="K82" s="55">
        <f t="shared" si="2"/>
        <v>71</v>
      </c>
    </row>
    <row r="83" spans="11:11">
      <c r="K83" s="55">
        <f t="shared" si="2"/>
        <v>72</v>
      </c>
    </row>
    <row r="84" spans="11:11">
      <c r="K84" s="55">
        <f t="shared" si="2"/>
        <v>73</v>
      </c>
    </row>
    <row r="85" spans="11:11">
      <c r="K85" s="55">
        <f t="shared" si="2"/>
        <v>74</v>
      </c>
    </row>
    <row r="86" spans="11:11">
      <c r="K86" s="55">
        <f t="shared" si="2"/>
        <v>75</v>
      </c>
    </row>
    <row r="87" spans="11:11">
      <c r="K87" s="55">
        <f t="shared" si="2"/>
        <v>76</v>
      </c>
    </row>
    <row r="88" spans="11:11">
      <c r="K88" s="55">
        <f t="shared" si="2"/>
        <v>77</v>
      </c>
    </row>
    <row r="89" spans="11:11">
      <c r="K89" s="55">
        <f t="shared" si="2"/>
        <v>78</v>
      </c>
    </row>
    <row r="90" spans="11:11">
      <c r="K90" s="55">
        <f t="shared" si="2"/>
        <v>79</v>
      </c>
    </row>
    <row r="91" spans="11:11">
      <c r="K91" s="55">
        <f t="shared" si="2"/>
        <v>80</v>
      </c>
    </row>
    <row r="92" spans="11:11">
      <c r="K92" s="55"/>
    </row>
    <row r="93" spans="11:11">
      <c r="K93" s="55"/>
    </row>
  </sheetData>
  <sheetProtection algorithmName="SHA-512" hashValue="2Ai9pjm6OI5/rU1f+S+/Pk2l90wutJY3kKBEmSH9PCVMMFPFPgqFttQ+mW9fbcoQfm9fdyO3SBu0p8QObRxC9g==" saltValue="rg4ETspxA0LGFaAmxlPqhA==" spinCount="100000" sheet="1" objects="1" scenarios="1"/>
  <protectedRanges>
    <protectedRange sqref="A12:A18" name="Range2"/>
    <protectedRange sqref="A4:I9" name="Range1"/>
  </protectedRanges>
  <mergeCells count="30">
    <mergeCell ref="A8:I8"/>
    <mergeCell ref="A1:S3"/>
    <mergeCell ref="A4:I4"/>
    <mergeCell ref="A5:I5"/>
    <mergeCell ref="A6:I6"/>
    <mergeCell ref="A7:I7"/>
    <mergeCell ref="B20:I20"/>
    <mergeCell ref="A9:I9"/>
    <mergeCell ref="A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C40:E40"/>
    <mergeCell ref="B21:I21"/>
    <mergeCell ref="A22:I22"/>
    <mergeCell ref="A23:I23"/>
    <mergeCell ref="A24:G24"/>
    <mergeCell ref="A25:G27"/>
    <mergeCell ref="A28:I28"/>
    <mergeCell ref="A29:G29"/>
    <mergeCell ref="A30:G32"/>
    <mergeCell ref="A34:I34"/>
    <mergeCell ref="D37:G37"/>
    <mergeCell ref="H37:I37"/>
  </mergeCells>
  <dataValidations count="7">
    <dataValidation type="list" allowBlank="1" showInputMessage="1" showErrorMessage="1" sqref="A18">
      <formula1>$S$10:$S$59</formula1>
    </dataValidation>
    <dataValidation type="list" allowBlank="1" showInputMessage="1" showErrorMessage="1" sqref="A13">
      <formula1>$K$61:$K$91</formula1>
    </dataValidation>
    <dataValidation type="list" allowBlank="1" showInputMessage="1" showErrorMessage="1" sqref="A14">
      <formula1>$L$11:$L$12</formula1>
    </dataValidation>
    <dataValidation type="list" allowBlank="1" showInputMessage="1" showErrorMessage="1" sqref="A15">
      <formula1>$M$11:$M$12</formula1>
    </dataValidation>
    <dataValidation type="list" allowBlank="1" showInputMessage="1" showErrorMessage="1" sqref="A17">
      <formula1>$O$11:$O$12</formula1>
    </dataValidation>
    <dataValidation type="list" allowBlank="1" showInputMessage="1" showErrorMessage="1" sqref="A16">
      <formula1>$M$18:$M$42</formula1>
    </dataValidation>
    <dataValidation type="list" allowBlank="1" showInputMessage="1" showErrorMessage="1" sqref="A12">
      <formula1>$J$11:$J$11</formula1>
    </dataValidation>
  </dataValidations>
  <printOptions verticalCentered="1"/>
  <pageMargins left="0.7" right="0.7" top="0.75" bottom="0.75" header="0.3" footer="0.3"/>
  <pageSetup orientation="portrait" r:id="rId1"/>
  <headerFooter>
    <oddHeader>&amp;L&amp;G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U42"/>
  <sheetViews>
    <sheetView view="pageLayout" zoomScale="120" zoomScaleNormal="100" zoomScalePageLayoutView="120" workbookViewId="0">
      <selection activeCell="J37" sqref="J37"/>
    </sheetView>
  </sheetViews>
  <sheetFormatPr defaultRowHeight="15"/>
  <cols>
    <col min="1" max="16384" width="9.140625" style="68"/>
  </cols>
  <sheetData>
    <row r="1" spans="1:99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86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</row>
    <row r="2" spans="1:99">
      <c r="A2" s="179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86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</row>
    <row r="3" spans="1:99">
      <c r="A3" s="181" t="s">
        <v>61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86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</row>
    <row r="4" spans="1:99" ht="3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</row>
    <row r="5" spans="1:99">
      <c r="A5" s="89" t="s">
        <v>137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86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>
      <c r="A6" s="91" t="s">
        <v>193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86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3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88"/>
      <c r="M7" s="88"/>
      <c r="N7" s="88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</row>
    <row r="8" spans="1:99">
      <c r="A8" s="92" t="s">
        <v>138</v>
      </c>
      <c r="B8" s="93"/>
      <c r="C8" s="94"/>
      <c r="D8" s="94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</row>
    <row r="9" spans="1:99">
      <c r="A9" s="179" t="s">
        <v>192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</row>
    <row r="10" spans="1:99" ht="3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</row>
    <row r="11" spans="1:99">
      <c r="A11" s="92" t="s">
        <v>139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</row>
    <row r="12" spans="1:99">
      <c r="A12" s="179" t="s">
        <v>194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</row>
    <row r="13" spans="1:99" ht="3.75" customHeight="1">
      <c r="A13" s="97"/>
      <c r="B13" s="9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88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</row>
    <row r="14" spans="1:99">
      <c r="A14" s="92" t="s">
        <v>140</v>
      </c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</row>
    <row r="15" spans="1:99">
      <c r="A15" s="179" t="s">
        <v>195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</row>
    <row r="16" spans="1:99" ht="3.75" customHeight="1">
      <c r="A16" s="97"/>
      <c r="B16" s="98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88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</row>
    <row r="17" spans="1:99">
      <c r="A17" s="92" t="s">
        <v>171</v>
      </c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86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</row>
    <row r="18" spans="1:99">
      <c r="A18" s="179" t="s">
        <v>187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86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</row>
    <row r="19" spans="1:99" ht="3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88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</row>
    <row r="20" spans="1:99">
      <c r="A20" s="92" t="s">
        <v>172</v>
      </c>
      <c r="B20" s="93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</row>
    <row r="21" spans="1:99">
      <c r="A21" s="95" t="s">
        <v>196</v>
      </c>
      <c r="B21" s="93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</row>
    <row r="22" spans="1:99" ht="3.75" customHeight="1">
      <c r="A22" s="98"/>
      <c r="B22" s="9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</row>
    <row r="23" spans="1:99">
      <c r="A23" s="92" t="s">
        <v>173</v>
      </c>
      <c r="B23" s="9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</row>
    <row r="24" spans="1:99">
      <c r="A24" s="95" t="s">
        <v>188</v>
      </c>
      <c r="B24" s="93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</row>
    <row r="25" spans="1:99" ht="3.75" customHeight="1">
      <c r="A25" s="97"/>
      <c r="B25" s="9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</row>
    <row r="26" spans="1:99" hidden="1">
      <c r="A26" s="92" t="s">
        <v>174</v>
      </c>
      <c r="B26" s="9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</row>
    <row r="27" spans="1:99" hidden="1">
      <c r="A27" s="95" t="s">
        <v>191</v>
      </c>
      <c r="B27" s="93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</row>
    <row r="28" spans="1:99" ht="3.75" hidden="1" customHeight="1">
      <c r="A28" s="97"/>
      <c r="B28" s="9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</row>
    <row r="29" spans="1:99" hidden="1">
      <c r="A29" s="92" t="s">
        <v>175</v>
      </c>
      <c r="B29" s="93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</row>
    <row r="30" spans="1:99" hidden="1">
      <c r="A30" s="95" t="s">
        <v>189</v>
      </c>
      <c r="B30" s="94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</row>
    <row r="31" spans="1:99" ht="3.75" hidden="1" customHeight="1">
      <c r="A31" s="97"/>
      <c r="B31" s="9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</row>
    <row r="32" spans="1:99" hidden="1">
      <c r="A32" s="92" t="s">
        <v>176</v>
      </c>
      <c r="B32" s="94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</row>
    <row r="33" spans="1:99" hidden="1">
      <c r="A33" s="95" t="s">
        <v>190</v>
      </c>
      <c r="B33" s="94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</row>
    <row r="34" spans="1:99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</row>
    <row r="42" spans="1:99">
      <c r="A42" s="107" t="s">
        <v>197</v>
      </c>
    </row>
  </sheetData>
  <mergeCells count="7">
    <mergeCell ref="A18:M18"/>
    <mergeCell ref="A9:M9"/>
    <mergeCell ref="A1:M1"/>
    <mergeCell ref="A2:M2"/>
    <mergeCell ref="A3:M3"/>
    <mergeCell ref="A12:M12"/>
    <mergeCell ref="A15:M15"/>
  </mergeCells>
  <pageMargins left="0.25" right="0.25" top="0.75" bottom="0.75" header="0.3" footer="0.3"/>
  <pageSetup orientation="landscape" r:id="rId1"/>
  <headerFooter>
    <oddHeader xml:space="preserve">&amp;C&amp;"-,Bold"&amp;18How to use the Life Rate Calculator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6"/>
  <sheetViews>
    <sheetView workbookViewId="0">
      <pane xSplit="1" ySplit="5" topLeftCell="D6" activePane="bottomRight" state="frozen"/>
      <selection activeCell="D40" sqref="D40:D42"/>
      <selection pane="topRight" activeCell="D40" sqref="D40:D42"/>
      <selection pane="bottomLeft" activeCell="D40" sqref="D40:D42"/>
      <selection pane="bottomRight" activeCell="M26" sqref="M26"/>
    </sheetView>
  </sheetViews>
  <sheetFormatPr defaultRowHeight="12.75"/>
  <cols>
    <col min="1" max="1" width="17.85546875" customWidth="1"/>
    <col min="2" max="3" width="15.5703125" hidden="1" customWidth="1"/>
    <col min="4" max="6" width="15.5703125" customWidth="1"/>
    <col min="7" max="7" width="15.5703125" hidden="1" customWidth="1"/>
    <col min="8" max="8" width="0" hidden="1" customWidth="1"/>
    <col min="9" max="10" width="9.140625" hidden="1" customWidth="1"/>
  </cols>
  <sheetData>
    <row r="1" spans="1:10">
      <c r="A1" s="4" t="s">
        <v>197</v>
      </c>
    </row>
    <row r="2" spans="1:10">
      <c r="A2" s="70" t="s">
        <v>141</v>
      </c>
    </row>
    <row r="3" spans="1:10">
      <c r="B3" s="182" t="s">
        <v>65</v>
      </c>
      <c r="C3" s="183"/>
      <c r="D3" s="182" t="s">
        <v>40</v>
      </c>
      <c r="E3" s="184"/>
      <c r="F3" s="183"/>
      <c r="G3" s="74" t="s">
        <v>41</v>
      </c>
      <c r="H3" s="185" t="s">
        <v>43</v>
      </c>
      <c r="I3" s="186"/>
      <c r="J3" s="187"/>
    </row>
    <row r="4" spans="1:10" ht="25.5">
      <c r="B4" s="72" t="s">
        <v>142</v>
      </c>
      <c r="C4" s="73" t="s">
        <v>144</v>
      </c>
      <c r="D4" s="104" t="s">
        <v>248</v>
      </c>
      <c r="E4" s="104" t="s">
        <v>249</v>
      </c>
      <c r="F4" s="105" t="s">
        <v>250</v>
      </c>
      <c r="G4" s="77" t="s">
        <v>146</v>
      </c>
      <c r="H4" s="78" t="s">
        <v>152</v>
      </c>
      <c r="I4" s="78" t="s">
        <v>20</v>
      </c>
      <c r="J4" s="78" t="s">
        <v>153</v>
      </c>
    </row>
    <row r="6" spans="1:10">
      <c r="A6" s="70" t="s">
        <v>62</v>
      </c>
      <c r="B6" s="71" t="s">
        <v>147</v>
      </c>
      <c r="C6" s="71" t="s">
        <v>147</v>
      </c>
      <c r="D6" s="16" t="s">
        <v>147</v>
      </c>
      <c r="E6" s="16" t="s">
        <v>147</v>
      </c>
      <c r="F6" s="16"/>
      <c r="G6" s="71" t="s">
        <v>147</v>
      </c>
      <c r="H6" s="71" t="s">
        <v>147</v>
      </c>
      <c r="I6" s="71" t="s">
        <v>147</v>
      </c>
      <c r="J6" s="71" t="s">
        <v>147</v>
      </c>
    </row>
    <row r="7" spans="1:10">
      <c r="A7" s="70" t="s">
        <v>68</v>
      </c>
      <c r="B7" s="71" t="s">
        <v>147</v>
      </c>
      <c r="C7" s="71" t="s">
        <v>147</v>
      </c>
      <c r="D7" s="16" t="s">
        <v>147</v>
      </c>
      <c r="E7" s="16" t="s">
        <v>147</v>
      </c>
      <c r="F7" s="16"/>
      <c r="G7" s="71" t="s">
        <v>147</v>
      </c>
      <c r="H7" s="71" t="s">
        <v>147</v>
      </c>
      <c r="I7" s="71" t="s">
        <v>147</v>
      </c>
      <c r="J7" s="71" t="s">
        <v>147</v>
      </c>
    </row>
    <row r="8" spans="1:10">
      <c r="A8" s="70" t="s">
        <v>74</v>
      </c>
      <c r="B8" s="71" t="s">
        <v>147</v>
      </c>
      <c r="C8" s="71" t="s">
        <v>147</v>
      </c>
      <c r="D8" s="16" t="s">
        <v>147</v>
      </c>
      <c r="E8" s="16" t="s">
        <v>147</v>
      </c>
      <c r="F8" s="16"/>
      <c r="G8" s="71" t="s">
        <v>147</v>
      </c>
      <c r="H8" s="71" t="s">
        <v>147</v>
      </c>
      <c r="I8" s="71" t="s">
        <v>147</v>
      </c>
      <c r="J8" s="71" t="s">
        <v>147</v>
      </c>
    </row>
    <row r="9" spans="1:10">
      <c r="A9" s="70" t="s">
        <v>76</v>
      </c>
      <c r="B9" s="71" t="s">
        <v>147</v>
      </c>
      <c r="C9" s="71" t="s">
        <v>147</v>
      </c>
      <c r="D9" s="16" t="s">
        <v>147</v>
      </c>
      <c r="E9" s="16" t="s">
        <v>147</v>
      </c>
      <c r="F9" s="16"/>
      <c r="G9" s="71" t="s">
        <v>147</v>
      </c>
      <c r="H9" s="71" t="s">
        <v>147</v>
      </c>
      <c r="I9" s="71" t="s">
        <v>147</v>
      </c>
      <c r="J9" s="71" t="s">
        <v>147</v>
      </c>
    </row>
    <row r="10" spans="1:10">
      <c r="A10" s="70" t="s">
        <v>79</v>
      </c>
      <c r="B10" s="71" t="s">
        <v>147</v>
      </c>
      <c r="C10" s="71" t="s">
        <v>147</v>
      </c>
      <c r="D10" s="16" t="s">
        <v>147</v>
      </c>
      <c r="E10" s="16" t="s">
        <v>147</v>
      </c>
      <c r="F10" s="16"/>
      <c r="G10" s="71" t="s">
        <v>147</v>
      </c>
      <c r="H10" s="71" t="s">
        <v>147</v>
      </c>
      <c r="I10" s="71" t="s">
        <v>147</v>
      </c>
    </row>
    <row r="11" spans="1:10">
      <c r="A11" s="70" t="s">
        <v>82</v>
      </c>
      <c r="B11" s="71" t="s">
        <v>147</v>
      </c>
      <c r="C11" s="71" t="s">
        <v>147</v>
      </c>
      <c r="D11" s="16" t="s">
        <v>147</v>
      </c>
      <c r="E11" s="16" t="s">
        <v>147</v>
      </c>
      <c r="F11" s="16"/>
      <c r="G11" s="71" t="s">
        <v>147</v>
      </c>
      <c r="H11" s="71" t="s">
        <v>147</v>
      </c>
      <c r="I11" s="71" t="s">
        <v>147</v>
      </c>
      <c r="J11" s="71" t="s">
        <v>147</v>
      </c>
    </row>
    <row r="12" spans="1:10">
      <c r="A12" s="70" t="s">
        <v>84</v>
      </c>
      <c r="B12" s="71" t="s">
        <v>147</v>
      </c>
      <c r="C12" s="71" t="s">
        <v>147</v>
      </c>
      <c r="D12" s="16" t="s">
        <v>147</v>
      </c>
      <c r="E12" s="16" t="s">
        <v>147</v>
      </c>
      <c r="F12" s="16"/>
      <c r="G12" s="71" t="s">
        <v>147</v>
      </c>
      <c r="H12" s="71" t="s">
        <v>147</v>
      </c>
      <c r="I12" s="71" t="s">
        <v>147</v>
      </c>
      <c r="J12" s="71" t="s">
        <v>147</v>
      </c>
    </row>
    <row r="13" spans="1:10">
      <c r="A13" s="70" t="s">
        <v>85</v>
      </c>
      <c r="B13" s="71" t="s">
        <v>147</v>
      </c>
      <c r="C13" s="71" t="s">
        <v>147</v>
      </c>
      <c r="D13" s="16" t="s">
        <v>147</v>
      </c>
      <c r="E13" s="16" t="s">
        <v>147</v>
      </c>
      <c r="F13" s="16"/>
      <c r="G13" s="71" t="s">
        <v>147</v>
      </c>
      <c r="H13" s="71" t="s">
        <v>147</v>
      </c>
      <c r="I13" s="71" t="s">
        <v>147</v>
      </c>
      <c r="J13" s="71" t="s">
        <v>147</v>
      </c>
    </row>
    <row r="14" spans="1:10">
      <c r="A14" s="70" t="s">
        <v>150</v>
      </c>
      <c r="B14" s="71" t="s">
        <v>147</v>
      </c>
      <c r="C14" s="71" t="s">
        <v>147</v>
      </c>
      <c r="D14" s="16" t="s">
        <v>147</v>
      </c>
      <c r="E14" s="16" t="s">
        <v>147</v>
      </c>
      <c r="F14" s="16"/>
      <c r="G14" s="71" t="s">
        <v>147</v>
      </c>
      <c r="H14" s="71" t="s">
        <v>147</v>
      </c>
      <c r="I14" s="71" t="s">
        <v>147</v>
      </c>
      <c r="J14" s="71" t="s">
        <v>147</v>
      </c>
    </row>
    <row r="15" spans="1:10">
      <c r="A15" s="70" t="s">
        <v>87</v>
      </c>
      <c r="B15" s="71" t="s">
        <v>147</v>
      </c>
      <c r="C15" s="71" t="s">
        <v>147</v>
      </c>
      <c r="D15" s="16" t="s">
        <v>147</v>
      </c>
      <c r="E15" s="16" t="s">
        <v>147</v>
      </c>
      <c r="F15" s="16"/>
      <c r="G15" s="71" t="s">
        <v>147</v>
      </c>
      <c r="H15" s="71" t="s">
        <v>147</v>
      </c>
      <c r="I15" s="71" t="s">
        <v>147</v>
      </c>
      <c r="J15" s="71" t="s">
        <v>147</v>
      </c>
    </row>
    <row r="16" spans="1:10">
      <c r="A16" s="70" t="s">
        <v>89</v>
      </c>
      <c r="B16" s="71" t="s">
        <v>147</v>
      </c>
      <c r="C16" s="71" t="s">
        <v>147</v>
      </c>
      <c r="D16" s="16" t="s">
        <v>147</v>
      </c>
      <c r="E16" s="16" t="s">
        <v>147</v>
      </c>
      <c r="F16" s="16"/>
      <c r="G16" s="71" t="s">
        <v>147</v>
      </c>
      <c r="H16" s="71" t="s">
        <v>147</v>
      </c>
      <c r="I16" s="71" t="s">
        <v>147</v>
      </c>
      <c r="J16" s="71" t="s">
        <v>147</v>
      </c>
    </row>
    <row r="17" spans="1:12">
      <c r="A17" s="70" t="s">
        <v>91</v>
      </c>
      <c r="B17" s="71" t="s">
        <v>147</v>
      </c>
      <c r="C17" s="71" t="s">
        <v>147</v>
      </c>
      <c r="D17" s="16" t="s">
        <v>147</v>
      </c>
      <c r="E17" s="16" t="s">
        <v>147</v>
      </c>
      <c r="F17" s="16"/>
      <c r="G17" s="71" t="s">
        <v>147</v>
      </c>
      <c r="H17" s="71" t="s">
        <v>147</v>
      </c>
      <c r="I17" s="71" t="s">
        <v>147</v>
      </c>
      <c r="J17" s="71" t="s">
        <v>147</v>
      </c>
    </row>
    <row r="18" spans="1:12">
      <c r="A18" s="70" t="s">
        <v>93</v>
      </c>
      <c r="B18" s="71" t="s">
        <v>147</v>
      </c>
      <c r="C18" s="71" t="s">
        <v>147</v>
      </c>
      <c r="D18" s="16" t="s">
        <v>147</v>
      </c>
      <c r="E18" s="16" t="s">
        <v>147</v>
      </c>
      <c r="F18" s="16"/>
      <c r="G18" s="71" t="s">
        <v>147</v>
      </c>
      <c r="H18" s="71" t="s">
        <v>147</v>
      </c>
      <c r="I18" s="71" t="s">
        <v>147</v>
      </c>
      <c r="J18" s="71" t="s">
        <v>147</v>
      </c>
    </row>
    <row r="19" spans="1:12">
      <c r="A19" s="70" t="s">
        <v>94</v>
      </c>
      <c r="B19" s="71" t="s">
        <v>147</v>
      </c>
      <c r="C19" s="71" t="s">
        <v>147</v>
      </c>
      <c r="D19" s="16" t="s">
        <v>147</v>
      </c>
      <c r="E19" s="16" t="s">
        <v>147</v>
      </c>
      <c r="F19" s="16"/>
      <c r="G19" s="71" t="s">
        <v>147</v>
      </c>
      <c r="H19" s="71" t="s">
        <v>147</v>
      </c>
      <c r="I19" s="71" t="s">
        <v>147</v>
      </c>
      <c r="J19" s="71" t="s">
        <v>147</v>
      </c>
    </row>
    <row r="20" spans="1:12">
      <c r="A20" s="70" t="s">
        <v>96</v>
      </c>
      <c r="B20" s="71" t="s">
        <v>147</v>
      </c>
      <c r="C20" s="71" t="s">
        <v>147</v>
      </c>
      <c r="D20" s="16" t="s">
        <v>147</v>
      </c>
      <c r="E20" s="16" t="s">
        <v>147</v>
      </c>
      <c r="F20" s="16"/>
      <c r="G20" s="71" t="s">
        <v>147</v>
      </c>
      <c r="H20" s="71" t="s">
        <v>147</v>
      </c>
      <c r="I20" s="71" t="s">
        <v>147</v>
      </c>
      <c r="J20" s="71" t="s">
        <v>147</v>
      </c>
    </row>
    <row r="21" spans="1:12">
      <c r="A21" s="70" t="s">
        <v>97</v>
      </c>
      <c r="B21" s="71" t="s">
        <v>147</v>
      </c>
      <c r="C21" s="71" t="s">
        <v>147</v>
      </c>
      <c r="D21" s="16" t="s">
        <v>147</v>
      </c>
      <c r="E21" s="16" t="s">
        <v>147</v>
      </c>
      <c r="F21" s="16"/>
      <c r="G21" s="71" t="s">
        <v>147</v>
      </c>
      <c r="H21" s="71" t="s">
        <v>147</v>
      </c>
      <c r="I21" s="71" t="s">
        <v>147</v>
      </c>
      <c r="J21" s="71" t="s">
        <v>147</v>
      </c>
    </row>
    <row r="22" spans="1:12">
      <c r="A22" s="70" t="s">
        <v>99</v>
      </c>
      <c r="B22" s="71" t="s">
        <v>147</v>
      </c>
      <c r="C22" s="71" t="s">
        <v>147</v>
      </c>
      <c r="D22" s="16" t="s">
        <v>147</v>
      </c>
      <c r="E22" s="16" t="s">
        <v>147</v>
      </c>
      <c r="F22" s="16"/>
      <c r="G22" s="71" t="s">
        <v>147</v>
      </c>
      <c r="H22" s="71" t="s">
        <v>147</v>
      </c>
      <c r="I22" s="71" t="s">
        <v>147</v>
      </c>
      <c r="J22" s="71" t="s">
        <v>147</v>
      </c>
      <c r="L22" s="71"/>
    </row>
    <row r="23" spans="1:12">
      <c r="A23" s="70" t="s">
        <v>100</v>
      </c>
      <c r="B23" s="71" t="s">
        <v>147</v>
      </c>
      <c r="C23" s="71" t="s">
        <v>147</v>
      </c>
      <c r="D23" s="16" t="s">
        <v>147</v>
      </c>
      <c r="E23" s="16" t="s">
        <v>147</v>
      </c>
      <c r="F23" s="16"/>
      <c r="G23" s="71" t="s">
        <v>147</v>
      </c>
      <c r="H23" s="71" t="s">
        <v>147</v>
      </c>
      <c r="I23" s="71" t="s">
        <v>147</v>
      </c>
      <c r="J23" s="71" t="s">
        <v>147</v>
      </c>
    </row>
    <row r="24" spans="1:12">
      <c r="A24" s="70" t="s">
        <v>101</v>
      </c>
      <c r="B24" s="71" t="s">
        <v>147</v>
      </c>
      <c r="C24" s="71" t="s">
        <v>147</v>
      </c>
      <c r="D24" s="16" t="s">
        <v>147</v>
      </c>
      <c r="E24" s="16" t="s">
        <v>147</v>
      </c>
      <c r="F24" s="16"/>
      <c r="G24" s="71" t="s">
        <v>147</v>
      </c>
      <c r="H24" s="71" t="s">
        <v>147</v>
      </c>
      <c r="I24" s="71" t="s">
        <v>147</v>
      </c>
      <c r="J24" s="71" t="s">
        <v>147</v>
      </c>
    </row>
    <row r="25" spans="1:12">
      <c r="A25" s="70" t="s">
        <v>102</v>
      </c>
      <c r="B25" s="71" t="s">
        <v>147</v>
      </c>
      <c r="C25" s="71" t="s">
        <v>147</v>
      </c>
      <c r="D25" s="16" t="s">
        <v>147</v>
      </c>
      <c r="E25" s="16" t="s">
        <v>147</v>
      </c>
      <c r="F25" s="16"/>
      <c r="G25" s="71" t="s">
        <v>147</v>
      </c>
      <c r="H25" s="71" t="s">
        <v>147</v>
      </c>
      <c r="I25" s="71" t="s">
        <v>147</v>
      </c>
      <c r="J25" s="71" t="s">
        <v>147</v>
      </c>
    </row>
    <row r="26" spans="1:12">
      <c r="A26" s="70" t="s">
        <v>103</v>
      </c>
      <c r="B26" s="71" t="s">
        <v>147</v>
      </c>
      <c r="C26" s="71" t="s">
        <v>147</v>
      </c>
      <c r="D26" s="16" t="s">
        <v>147</v>
      </c>
      <c r="E26" s="16" t="s">
        <v>147</v>
      </c>
      <c r="F26" s="16"/>
      <c r="G26" s="71" t="s">
        <v>147</v>
      </c>
      <c r="H26" s="71" t="s">
        <v>147</v>
      </c>
      <c r="I26" s="71" t="s">
        <v>147</v>
      </c>
      <c r="J26" s="71" t="s">
        <v>147</v>
      </c>
    </row>
    <row r="27" spans="1:12">
      <c r="A27" s="70" t="s">
        <v>104</v>
      </c>
      <c r="B27" s="71" t="s">
        <v>147</v>
      </c>
      <c r="C27" s="71" t="s">
        <v>147</v>
      </c>
      <c r="D27" s="16" t="s">
        <v>147</v>
      </c>
      <c r="E27" s="16" t="s">
        <v>241</v>
      </c>
      <c r="F27" s="16" t="s">
        <v>147</v>
      </c>
      <c r="G27" s="71" t="s">
        <v>147</v>
      </c>
      <c r="H27" s="71" t="s">
        <v>147</v>
      </c>
      <c r="I27" s="71" t="s">
        <v>147</v>
      </c>
      <c r="J27" s="71" t="s">
        <v>147</v>
      </c>
    </row>
    <row r="28" spans="1:12">
      <c r="A28" s="70" t="s">
        <v>105</v>
      </c>
      <c r="B28" s="71" t="s">
        <v>147</v>
      </c>
      <c r="C28" s="71" t="s">
        <v>147</v>
      </c>
      <c r="D28" s="16" t="s">
        <v>147</v>
      </c>
      <c r="E28" s="16" t="s">
        <v>147</v>
      </c>
      <c r="F28" s="16"/>
      <c r="G28" s="71" t="s">
        <v>147</v>
      </c>
      <c r="H28" s="71" t="s">
        <v>147</v>
      </c>
      <c r="I28" s="71" t="s">
        <v>147</v>
      </c>
      <c r="J28" s="71" t="s">
        <v>147</v>
      </c>
    </row>
    <row r="29" spans="1:12">
      <c r="A29" s="70" t="s">
        <v>106</v>
      </c>
      <c r="B29" s="71"/>
      <c r="C29" s="71"/>
      <c r="D29" s="16" t="s">
        <v>147</v>
      </c>
      <c r="E29" s="16"/>
      <c r="F29" s="16" t="s">
        <v>147</v>
      </c>
      <c r="G29" s="71"/>
      <c r="H29" s="71" t="s">
        <v>147</v>
      </c>
      <c r="J29" s="71" t="s">
        <v>147</v>
      </c>
      <c r="K29" s="70"/>
    </row>
    <row r="30" spans="1:12">
      <c r="A30" s="70" t="s">
        <v>108</v>
      </c>
      <c r="B30" s="71" t="s">
        <v>147</v>
      </c>
      <c r="C30" s="71" t="s">
        <v>147</v>
      </c>
      <c r="D30" s="16" t="s">
        <v>147</v>
      </c>
      <c r="E30" s="16" t="s">
        <v>147</v>
      </c>
      <c r="F30" s="16"/>
      <c r="G30" s="71" t="s">
        <v>147</v>
      </c>
      <c r="H30" s="71" t="s">
        <v>147</v>
      </c>
      <c r="I30" s="71" t="s">
        <v>147</v>
      </c>
      <c r="J30" s="71" t="s">
        <v>147</v>
      </c>
    </row>
    <row r="31" spans="1:12">
      <c r="A31" s="70" t="s">
        <v>109</v>
      </c>
      <c r="B31" s="71" t="s">
        <v>147</v>
      </c>
      <c r="C31" s="71" t="s">
        <v>147</v>
      </c>
      <c r="D31" s="16" t="s">
        <v>147</v>
      </c>
      <c r="E31" s="16" t="s">
        <v>147</v>
      </c>
      <c r="F31" s="16"/>
      <c r="G31" s="71" t="s">
        <v>147</v>
      </c>
      <c r="H31" s="71" t="s">
        <v>147</v>
      </c>
      <c r="I31" s="71" t="s">
        <v>147</v>
      </c>
      <c r="J31" s="71" t="s">
        <v>147</v>
      </c>
      <c r="K31" s="70"/>
    </row>
    <row r="32" spans="1:12">
      <c r="A32" s="70" t="s">
        <v>110</v>
      </c>
      <c r="B32" s="71" t="s">
        <v>147</v>
      </c>
      <c r="C32" s="71" t="s">
        <v>147</v>
      </c>
      <c r="D32" s="16"/>
      <c r="E32" s="16"/>
      <c r="F32" s="16"/>
      <c r="G32" s="71"/>
      <c r="H32" s="71" t="s">
        <v>147</v>
      </c>
      <c r="I32" s="71" t="s">
        <v>147</v>
      </c>
      <c r="J32" s="71" t="s">
        <v>147</v>
      </c>
    </row>
    <row r="33" spans="1:10">
      <c r="A33" s="70" t="s">
        <v>111</v>
      </c>
      <c r="B33" s="71" t="s">
        <v>147</v>
      </c>
      <c r="C33" s="71" t="s">
        <v>147</v>
      </c>
      <c r="D33" s="16" t="s">
        <v>147</v>
      </c>
      <c r="E33" s="16" t="s">
        <v>147</v>
      </c>
      <c r="F33" s="16"/>
      <c r="G33" s="71" t="s">
        <v>147</v>
      </c>
      <c r="H33" s="71" t="s">
        <v>147</v>
      </c>
      <c r="I33" s="71" t="s">
        <v>147</v>
      </c>
      <c r="J33" s="71" t="s">
        <v>147</v>
      </c>
    </row>
    <row r="34" spans="1:10">
      <c r="A34" s="70" t="s">
        <v>114</v>
      </c>
      <c r="B34" s="71" t="s">
        <v>147</v>
      </c>
      <c r="C34" s="71" t="s">
        <v>147</v>
      </c>
      <c r="D34" s="16" t="s">
        <v>147</v>
      </c>
      <c r="E34" s="16" t="s">
        <v>147</v>
      </c>
      <c r="F34" s="16"/>
      <c r="G34" s="71" t="s">
        <v>147</v>
      </c>
      <c r="H34" s="71" t="s">
        <v>147</v>
      </c>
      <c r="I34" s="71" t="s">
        <v>147</v>
      </c>
      <c r="J34" s="71" t="s">
        <v>147</v>
      </c>
    </row>
    <row r="35" spans="1:10">
      <c r="A35" s="70" t="s">
        <v>115</v>
      </c>
      <c r="B35" s="71" t="s">
        <v>147</v>
      </c>
      <c r="C35" s="71"/>
      <c r="D35" s="16" t="s">
        <v>147</v>
      </c>
      <c r="E35" s="16"/>
      <c r="F35" s="16" t="s">
        <v>147</v>
      </c>
      <c r="G35" s="71" t="s">
        <v>147</v>
      </c>
      <c r="H35" s="71" t="s">
        <v>147</v>
      </c>
      <c r="I35" s="71" t="s">
        <v>147</v>
      </c>
      <c r="J35" s="71" t="s">
        <v>147</v>
      </c>
    </row>
    <row r="36" spans="1:10">
      <c r="A36" s="70" t="s">
        <v>116</v>
      </c>
      <c r="B36" s="71"/>
      <c r="C36" s="71"/>
      <c r="D36" s="16" t="s">
        <v>147</v>
      </c>
      <c r="E36" s="16"/>
      <c r="F36" s="16" t="s">
        <v>147</v>
      </c>
      <c r="G36" s="71"/>
    </row>
    <row r="37" spans="1:10">
      <c r="A37" s="70" t="s">
        <v>117</v>
      </c>
      <c r="B37" s="71" t="s">
        <v>147</v>
      </c>
      <c r="C37" s="71" t="s">
        <v>147</v>
      </c>
      <c r="D37" s="16" t="s">
        <v>147</v>
      </c>
      <c r="E37" s="16" t="s">
        <v>147</v>
      </c>
      <c r="F37" s="16"/>
      <c r="G37" s="71" t="s">
        <v>147</v>
      </c>
      <c r="H37" s="71" t="s">
        <v>147</v>
      </c>
      <c r="I37" s="71"/>
      <c r="J37" s="71" t="s">
        <v>147</v>
      </c>
    </row>
    <row r="38" spans="1:10">
      <c r="A38" s="70" t="s">
        <v>118</v>
      </c>
      <c r="B38" s="71"/>
      <c r="C38" s="71"/>
      <c r="D38" s="16"/>
      <c r="E38" s="16"/>
      <c r="F38" s="16"/>
      <c r="G38" s="71"/>
    </row>
    <row r="39" spans="1:10">
      <c r="A39" s="70" t="s">
        <v>119</v>
      </c>
      <c r="B39" s="71" t="s">
        <v>147</v>
      </c>
      <c r="C39" s="71" t="s">
        <v>147</v>
      </c>
      <c r="D39" s="16" t="s">
        <v>147</v>
      </c>
      <c r="E39" s="16"/>
      <c r="F39" s="16" t="s">
        <v>147</v>
      </c>
      <c r="G39" s="71" t="s">
        <v>147</v>
      </c>
      <c r="H39" s="71" t="s">
        <v>147</v>
      </c>
      <c r="I39" s="71" t="s">
        <v>147</v>
      </c>
      <c r="J39" s="71" t="s">
        <v>147</v>
      </c>
    </row>
    <row r="40" spans="1:10">
      <c r="A40" s="70" t="s">
        <v>120</v>
      </c>
      <c r="B40" s="71" t="s">
        <v>147</v>
      </c>
      <c r="C40" s="71" t="s">
        <v>147</v>
      </c>
      <c r="D40" s="16" t="s">
        <v>147</v>
      </c>
      <c r="E40" s="16" t="s">
        <v>147</v>
      </c>
      <c r="F40" s="16"/>
      <c r="G40" s="71" t="s">
        <v>147</v>
      </c>
      <c r="H40" s="71" t="s">
        <v>147</v>
      </c>
      <c r="I40" s="71" t="s">
        <v>147</v>
      </c>
      <c r="J40" s="71" t="s">
        <v>147</v>
      </c>
    </row>
    <row r="41" spans="1:10">
      <c r="A41" s="70" t="s">
        <v>121</v>
      </c>
      <c r="B41" s="71" t="s">
        <v>147</v>
      </c>
      <c r="C41" s="71" t="s">
        <v>147</v>
      </c>
      <c r="D41" s="16" t="s">
        <v>147</v>
      </c>
      <c r="E41" s="16" t="s">
        <v>147</v>
      </c>
      <c r="F41" s="16"/>
      <c r="G41" s="71" t="s">
        <v>147</v>
      </c>
      <c r="H41" s="71" t="s">
        <v>147</v>
      </c>
      <c r="I41" s="71" t="s">
        <v>147</v>
      </c>
      <c r="J41" s="71" t="s">
        <v>147</v>
      </c>
    </row>
    <row r="42" spans="1:10">
      <c r="A42" s="70" t="s">
        <v>122</v>
      </c>
      <c r="B42" s="71" t="s">
        <v>147</v>
      </c>
      <c r="C42" s="71" t="s">
        <v>147</v>
      </c>
      <c r="D42" s="16" t="s">
        <v>147</v>
      </c>
      <c r="E42" s="16" t="s">
        <v>147</v>
      </c>
      <c r="F42" s="16"/>
      <c r="G42" s="71" t="s">
        <v>147</v>
      </c>
      <c r="H42" s="71" t="s">
        <v>147</v>
      </c>
      <c r="I42" s="71" t="s">
        <v>147</v>
      </c>
      <c r="J42" s="71" t="s">
        <v>147</v>
      </c>
    </row>
    <row r="43" spans="1:10">
      <c r="A43" s="70" t="s">
        <v>123</v>
      </c>
      <c r="B43" s="71" t="s">
        <v>147</v>
      </c>
      <c r="C43" s="71" t="s">
        <v>147</v>
      </c>
      <c r="D43" s="16" t="s">
        <v>147</v>
      </c>
      <c r="E43" s="16" t="s">
        <v>147</v>
      </c>
      <c r="F43" s="16"/>
      <c r="G43" s="71" t="s">
        <v>147</v>
      </c>
      <c r="H43" s="71" t="s">
        <v>147</v>
      </c>
      <c r="I43" s="71" t="s">
        <v>147</v>
      </c>
      <c r="J43" s="71" t="s">
        <v>147</v>
      </c>
    </row>
    <row r="44" spans="1:10">
      <c r="A44" s="70" t="s">
        <v>124</v>
      </c>
      <c r="B44" s="71" t="s">
        <v>147</v>
      </c>
      <c r="C44" s="71" t="s">
        <v>147</v>
      </c>
      <c r="D44" s="16" t="s">
        <v>147</v>
      </c>
      <c r="E44" s="16" t="s">
        <v>147</v>
      </c>
      <c r="F44" s="16"/>
      <c r="G44" s="71"/>
      <c r="I44" s="71" t="s">
        <v>147</v>
      </c>
      <c r="J44" s="71" t="s">
        <v>147</v>
      </c>
    </row>
    <row r="45" spans="1:10">
      <c r="A45" s="70" t="s">
        <v>125</v>
      </c>
      <c r="B45" s="71" t="s">
        <v>147</v>
      </c>
      <c r="C45" s="71" t="s">
        <v>147</v>
      </c>
      <c r="D45" s="16" t="s">
        <v>147</v>
      </c>
      <c r="E45" s="16" t="s">
        <v>147</v>
      </c>
      <c r="F45" s="16"/>
      <c r="G45" s="71" t="s">
        <v>147</v>
      </c>
      <c r="H45" s="71" t="s">
        <v>147</v>
      </c>
      <c r="I45" s="71" t="s">
        <v>147</v>
      </c>
      <c r="J45" s="71" t="s">
        <v>147</v>
      </c>
    </row>
    <row r="46" spans="1:10">
      <c r="A46" s="70" t="s">
        <v>126</v>
      </c>
      <c r="B46" s="71" t="s">
        <v>147</v>
      </c>
      <c r="C46" s="71" t="s">
        <v>147</v>
      </c>
      <c r="D46" s="16" t="s">
        <v>147</v>
      </c>
      <c r="E46" s="16"/>
      <c r="F46" s="16" t="s">
        <v>147</v>
      </c>
      <c r="G46" s="71" t="s">
        <v>147</v>
      </c>
      <c r="I46" s="71" t="s">
        <v>147</v>
      </c>
      <c r="J46" s="71" t="s">
        <v>147</v>
      </c>
    </row>
    <row r="47" spans="1:10">
      <c r="A47" s="70" t="s">
        <v>127</v>
      </c>
      <c r="B47" s="71" t="s">
        <v>147</v>
      </c>
      <c r="C47" s="71" t="s">
        <v>147</v>
      </c>
      <c r="D47" s="16" t="s">
        <v>147</v>
      </c>
      <c r="E47" s="16" t="s">
        <v>147</v>
      </c>
      <c r="F47" s="16"/>
      <c r="G47" s="71" t="s">
        <v>147</v>
      </c>
      <c r="H47" s="71" t="s">
        <v>147</v>
      </c>
      <c r="I47" s="71" t="s">
        <v>147</v>
      </c>
      <c r="J47" s="71" t="s">
        <v>147</v>
      </c>
    </row>
    <row r="48" spans="1:10">
      <c r="A48" s="70" t="s">
        <v>128</v>
      </c>
      <c r="B48" s="71" t="s">
        <v>147</v>
      </c>
      <c r="C48" s="71" t="s">
        <v>147</v>
      </c>
      <c r="D48" s="16" t="s">
        <v>147</v>
      </c>
      <c r="E48" s="16" t="s">
        <v>147</v>
      </c>
      <c r="F48" s="16"/>
      <c r="G48" s="71" t="s">
        <v>147</v>
      </c>
      <c r="H48" s="71" t="s">
        <v>147</v>
      </c>
      <c r="I48" s="71" t="s">
        <v>147</v>
      </c>
      <c r="J48" s="71" t="s">
        <v>147</v>
      </c>
    </row>
    <row r="49" spans="1:11">
      <c r="A49" s="70" t="s">
        <v>129</v>
      </c>
      <c r="B49" s="71" t="s">
        <v>147</v>
      </c>
      <c r="C49" s="71"/>
      <c r="D49" s="16" t="s">
        <v>147</v>
      </c>
      <c r="E49" s="16"/>
      <c r="F49" s="16" t="s">
        <v>147</v>
      </c>
      <c r="G49" s="71" t="s">
        <v>147</v>
      </c>
      <c r="H49" s="71" t="s">
        <v>147</v>
      </c>
      <c r="I49" s="71" t="s">
        <v>147</v>
      </c>
      <c r="J49" s="71" t="s">
        <v>147</v>
      </c>
    </row>
    <row r="50" spans="1:11">
      <c r="A50" s="70" t="s">
        <v>130</v>
      </c>
      <c r="B50" s="71"/>
      <c r="C50" s="71"/>
      <c r="D50" s="16" t="s">
        <v>147</v>
      </c>
      <c r="E50" s="16" t="s">
        <v>147</v>
      </c>
      <c r="F50" s="16"/>
      <c r="G50" s="71" t="s">
        <v>147</v>
      </c>
      <c r="H50" s="71" t="s">
        <v>147</v>
      </c>
      <c r="I50" s="71" t="s">
        <v>147</v>
      </c>
      <c r="J50" s="71" t="s">
        <v>147</v>
      </c>
    </row>
    <row r="51" spans="1:11">
      <c r="A51" s="70" t="s">
        <v>131</v>
      </c>
      <c r="B51" s="71" t="s">
        <v>147</v>
      </c>
      <c r="C51" s="71" t="s">
        <v>147</v>
      </c>
      <c r="D51" s="16" t="s">
        <v>147</v>
      </c>
      <c r="E51" s="16" t="s">
        <v>147</v>
      </c>
      <c r="F51" s="16"/>
      <c r="G51" s="71" t="s">
        <v>147</v>
      </c>
      <c r="I51" s="71" t="s">
        <v>147</v>
      </c>
      <c r="J51" s="71" t="s">
        <v>147</v>
      </c>
    </row>
    <row r="52" spans="1:11">
      <c r="A52" s="70" t="s">
        <v>132</v>
      </c>
      <c r="B52" s="71" t="s">
        <v>147</v>
      </c>
      <c r="C52" s="71" t="s">
        <v>147</v>
      </c>
      <c r="D52" s="16" t="s">
        <v>147</v>
      </c>
      <c r="E52" s="16" t="s">
        <v>147</v>
      </c>
      <c r="F52" s="16"/>
      <c r="G52" s="71" t="s">
        <v>147</v>
      </c>
      <c r="H52" s="71" t="s">
        <v>147</v>
      </c>
      <c r="I52" s="71" t="s">
        <v>147</v>
      </c>
      <c r="J52" s="71" t="s">
        <v>147</v>
      </c>
    </row>
    <row r="53" spans="1:11">
      <c r="A53" s="70" t="s">
        <v>133</v>
      </c>
      <c r="B53" s="71" t="s">
        <v>147</v>
      </c>
      <c r="C53" s="71" t="s">
        <v>147</v>
      </c>
      <c r="D53" s="16" t="s">
        <v>147</v>
      </c>
      <c r="E53" s="16"/>
      <c r="F53" s="16" t="s">
        <v>147</v>
      </c>
      <c r="G53" s="71"/>
      <c r="I53" s="71" t="s">
        <v>147</v>
      </c>
      <c r="J53" s="71" t="s">
        <v>147</v>
      </c>
      <c r="K53" s="70"/>
    </row>
    <row r="54" spans="1:11">
      <c r="A54" s="70" t="s">
        <v>134</v>
      </c>
      <c r="B54" s="71" t="s">
        <v>147</v>
      </c>
      <c r="C54" s="71" t="s">
        <v>147</v>
      </c>
      <c r="D54" s="16" t="s">
        <v>147</v>
      </c>
      <c r="E54" s="16"/>
      <c r="F54" s="16" t="s">
        <v>147</v>
      </c>
      <c r="G54" s="71" t="s">
        <v>147</v>
      </c>
      <c r="I54" s="71" t="s">
        <v>147</v>
      </c>
      <c r="J54" s="71" t="s">
        <v>147</v>
      </c>
    </row>
    <row r="55" spans="1:11">
      <c r="A55" s="70" t="s">
        <v>135</v>
      </c>
      <c r="B55" s="71" t="s">
        <v>147</v>
      </c>
      <c r="C55" s="71" t="s">
        <v>147</v>
      </c>
      <c r="D55" s="16" t="s">
        <v>147</v>
      </c>
      <c r="E55" s="16" t="s">
        <v>147</v>
      </c>
      <c r="F55" s="16"/>
      <c r="G55" s="71" t="s">
        <v>147</v>
      </c>
      <c r="H55" s="71" t="s">
        <v>147</v>
      </c>
      <c r="I55" s="71" t="s">
        <v>147</v>
      </c>
      <c r="J55" s="71" t="s">
        <v>147</v>
      </c>
    </row>
    <row r="56" spans="1:11">
      <c r="A56" s="70" t="s">
        <v>136</v>
      </c>
      <c r="B56" s="71" t="s">
        <v>147</v>
      </c>
      <c r="C56" s="71" t="s">
        <v>147</v>
      </c>
      <c r="D56" s="16" t="s">
        <v>147</v>
      </c>
      <c r="E56" s="16" t="s">
        <v>147</v>
      </c>
      <c r="F56" s="16"/>
      <c r="G56" s="71" t="s">
        <v>147</v>
      </c>
      <c r="H56" s="71" t="s">
        <v>147</v>
      </c>
      <c r="I56" s="71" t="s">
        <v>147</v>
      </c>
      <c r="J56" s="71" t="s">
        <v>147</v>
      </c>
    </row>
  </sheetData>
  <sheetProtection algorithmName="SHA-512" hashValue="WkO3F/WlNaLNCJvvsY8i1H4bcv/coiRIFYdbrN0xtKJvGWYVE5pzgG/YUqT1Z1Wg/3UzCTPEE1h6Mu0kHIU2dQ==" saltValue="OCSTAtyxUw1tC98HKTjxlg==" spinCount="100000" sheet="1" objects="1" scenarios="1"/>
  <mergeCells count="3">
    <mergeCell ref="B3:C3"/>
    <mergeCell ref="D3:F3"/>
    <mergeCell ref="H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87"/>
  <sheetViews>
    <sheetView workbookViewId="0">
      <selection activeCell="B25" sqref="B25"/>
    </sheetView>
  </sheetViews>
  <sheetFormatPr defaultRowHeight="12.75"/>
  <cols>
    <col min="1" max="1" width="14" customWidth="1"/>
    <col min="2" max="5" width="10.5703125" customWidth="1"/>
    <col min="7" max="10" width="10.5703125" customWidth="1"/>
    <col min="25" max="25" width="20.140625" customWidth="1"/>
    <col min="28" max="28" width="5.28515625" customWidth="1"/>
    <col min="30" max="30" width="17.5703125" customWidth="1"/>
    <col min="31" max="31" width="5.28515625" bestFit="1" customWidth="1"/>
    <col min="32" max="32" width="13.5703125" bestFit="1" customWidth="1"/>
    <col min="33" max="33" width="5.140625" bestFit="1" customWidth="1"/>
    <col min="34" max="34" width="13.5703125" bestFit="1" customWidth="1"/>
    <col min="35" max="35" width="10.28515625" bestFit="1" customWidth="1"/>
  </cols>
  <sheetData>
    <row r="1" spans="1:39">
      <c r="A1" t="s">
        <v>21</v>
      </c>
      <c r="H1" t="str">
        <f>IF(N3="N","N",IF(OR(I2="New Hampshire",I2="North Carolina",I2="South Carolina",I2="Texas",I2="West Virginia"),"Y2","Y1"))</f>
        <v>N</v>
      </c>
      <c r="Z1" s="69">
        <f>VLOOKUP(Calculator!A12,Y2:Z4,2,0)</f>
        <v>2</v>
      </c>
      <c r="AA1" s="69">
        <f>VLOOKUP(Z1,Z2:AA4,2,0)</f>
        <v>71</v>
      </c>
      <c r="AB1" s="69"/>
      <c r="AE1" s="82" t="s">
        <v>142</v>
      </c>
      <c r="AF1" s="82" t="s">
        <v>143</v>
      </c>
      <c r="AG1" s="82" t="s">
        <v>145</v>
      </c>
      <c r="AH1" s="82" t="s">
        <v>160</v>
      </c>
      <c r="AI1" s="82" t="s">
        <v>161</v>
      </c>
      <c r="AJ1" s="82" t="s">
        <v>152</v>
      </c>
      <c r="AK1" s="82" t="s">
        <v>20</v>
      </c>
      <c r="AL1" s="82" t="s">
        <v>153</v>
      </c>
    </row>
    <row r="2" spans="1:39">
      <c r="I2" t="str">
        <f>Calculator!A18</f>
        <v>Nebraska</v>
      </c>
      <c r="O2">
        <v>1</v>
      </c>
      <c r="P2">
        <v>0</v>
      </c>
      <c r="Q2" t="s">
        <v>2</v>
      </c>
      <c r="R2" t="s">
        <v>27</v>
      </c>
      <c r="S2" t="s">
        <v>32</v>
      </c>
      <c r="T2" t="s">
        <v>54</v>
      </c>
      <c r="U2">
        <v>0</v>
      </c>
      <c r="V2">
        <v>0</v>
      </c>
      <c r="W2">
        <v>1</v>
      </c>
      <c r="Y2" t="s">
        <v>65</v>
      </c>
      <c r="Z2">
        <v>1</v>
      </c>
      <c r="AA2">
        <v>10</v>
      </c>
      <c r="AE2" t="str">
        <f>VLOOKUP($I$2,$AD$9:$AI$59,2,0)</f>
        <v>X</v>
      </c>
      <c r="AF2" t="str">
        <f>VLOOKUP($I$2,$AD$9:$AI$59,3,0)</f>
        <v>X</v>
      </c>
      <c r="AG2" t="str">
        <f>VLOOKUP($I$2,$AD$9:$AI$59,4,0)</f>
        <v>X</v>
      </c>
      <c r="AH2" t="str">
        <f>VLOOKUP($I$2,$AD$9:$AI$59,5,0)</f>
        <v>X</v>
      </c>
      <c r="AI2" t="str">
        <f>VLOOKUP($I$2,$AD$9:$AI$59,6,0)</f>
        <v>X</v>
      </c>
      <c r="AJ2" t="str">
        <f>VLOOKUP($I$2,$AD$9:$AL$59,7,0)</f>
        <v>X</v>
      </c>
      <c r="AK2" t="str">
        <f>VLOOKUP($I$2,$AD$9:$AL$59,8,0)</f>
        <v>X</v>
      </c>
      <c r="AL2" t="str">
        <f>VLOOKUP($I$2,$AD$9:$AL$59,9,0)</f>
        <v>X</v>
      </c>
    </row>
    <row r="3" spans="1:39">
      <c r="A3" s="47">
        <f>Z1</f>
        <v>2</v>
      </c>
      <c r="B3" t="s">
        <v>22</v>
      </c>
      <c r="H3" s="12" t="str">
        <f>IF(N3="N","N",IF(VLOOKUP(I2,'State Availability'!A6:F56,6,0)="X","Y2","Y1"))</f>
        <v>N</v>
      </c>
      <c r="I3" s="4" t="s">
        <v>198</v>
      </c>
      <c r="N3" t="str">
        <f>MID(Calculator!A17,1,1)</f>
        <v>N</v>
      </c>
      <c r="O3">
        <v>2</v>
      </c>
      <c r="P3">
        <f t="shared" ref="P3:P39" si="0">P2+1</f>
        <v>1</v>
      </c>
      <c r="Q3" t="s">
        <v>35</v>
      </c>
      <c r="R3" t="s">
        <v>53</v>
      </c>
      <c r="S3" t="s">
        <v>31</v>
      </c>
      <c r="T3" t="s">
        <v>55</v>
      </c>
      <c r="U3">
        <v>5000</v>
      </c>
      <c r="V3">
        <v>1</v>
      </c>
      <c r="W3">
        <f t="shared" ref="W3:W19" si="1">W2+1</f>
        <v>2</v>
      </c>
      <c r="Y3" t="s">
        <v>40</v>
      </c>
      <c r="Z3">
        <v>2</v>
      </c>
      <c r="AA3">
        <f>121-D6</f>
        <v>71</v>
      </c>
      <c r="AD3" t="str">
        <f>IF($A$3=1,AE3,IF($A$3=2,AG3,AI3))</f>
        <v>X</v>
      </c>
      <c r="AE3" t="str">
        <f>IF($N$3="N",AE2,AF2)</f>
        <v>X</v>
      </c>
      <c r="AG3" t="str">
        <f>IF($N$3="N",AG2,AH2)</f>
        <v>X</v>
      </c>
      <c r="AI3" t="str">
        <f>AI2</f>
        <v>X</v>
      </c>
    </row>
    <row r="4" spans="1:39">
      <c r="A4" s="47">
        <v>1</v>
      </c>
      <c r="B4" t="s">
        <v>57</v>
      </c>
      <c r="H4" s="12" t="str">
        <f>IF(I2="Montana","Y","N")</f>
        <v>N</v>
      </c>
      <c r="I4" t="s">
        <v>33</v>
      </c>
      <c r="O4">
        <v>3</v>
      </c>
      <c r="P4">
        <f t="shared" si="0"/>
        <v>2</v>
      </c>
      <c r="T4" t="s">
        <v>31</v>
      </c>
      <c r="U4">
        <v>10000</v>
      </c>
      <c r="V4">
        <v>2</v>
      </c>
      <c r="W4">
        <f t="shared" si="1"/>
        <v>3</v>
      </c>
      <c r="Y4" t="s">
        <v>69</v>
      </c>
      <c r="Z4">
        <v>3</v>
      </c>
      <c r="AA4">
        <f>121-D6</f>
        <v>71</v>
      </c>
    </row>
    <row r="5" spans="1:39">
      <c r="A5" s="11"/>
      <c r="H5" s="12"/>
      <c r="P5">
        <f t="shared" si="0"/>
        <v>3</v>
      </c>
      <c r="V5">
        <v>3</v>
      </c>
      <c r="W5">
        <f t="shared" si="1"/>
        <v>4</v>
      </c>
    </row>
    <row r="6" spans="1:39">
      <c r="A6" s="11">
        <f>D6</f>
        <v>50</v>
      </c>
      <c r="B6" t="s">
        <v>42</v>
      </c>
      <c r="D6">
        <f>Calculator!A13</f>
        <v>50</v>
      </c>
      <c r="G6" s="4"/>
      <c r="P6">
        <f t="shared" si="0"/>
        <v>4</v>
      </c>
      <c r="V6">
        <v>4</v>
      </c>
      <c r="W6">
        <f t="shared" si="1"/>
        <v>5</v>
      </c>
      <c r="AE6" s="182" t="s">
        <v>65</v>
      </c>
      <c r="AF6" s="183"/>
      <c r="AG6" s="182" t="s">
        <v>40</v>
      </c>
      <c r="AH6" s="184"/>
      <c r="AI6" s="74" t="s">
        <v>41</v>
      </c>
      <c r="AJ6" s="185" t="s">
        <v>43</v>
      </c>
      <c r="AK6" s="186"/>
      <c r="AL6" s="187"/>
    </row>
    <row r="7" spans="1:39">
      <c r="A7" s="11" t="str">
        <f>D7</f>
        <v>M</v>
      </c>
      <c r="B7" t="s">
        <v>24</v>
      </c>
      <c r="D7" t="str">
        <f>MID(Calculator!A14,1,1)</f>
        <v>M</v>
      </c>
      <c r="H7" s="12" t="str">
        <f>M7</f>
        <v>N</v>
      </c>
      <c r="I7" t="s">
        <v>30</v>
      </c>
      <c r="M7" t="str">
        <f>MID(Calculator!A19,1,1)</f>
        <v>N</v>
      </c>
      <c r="P7">
        <f t="shared" si="0"/>
        <v>5</v>
      </c>
      <c r="W7">
        <f t="shared" si="1"/>
        <v>6</v>
      </c>
      <c r="AE7" s="72" t="s">
        <v>142</v>
      </c>
      <c r="AF7" s="73" t="s">
        <v>144</v>
      </c>
      <c r="AG7" s="72" t="s">
        <v>145</v>
      </c>
      <c r="AH7" s="72" t="s">
        <v>144</v>
      </c>
      <c r="AI7" s="75" t="s">
        <v>146</v>
      </c>
      <c r="AJ7" s="78" t="s">
        <v>152</v>
      </c>
      <c r="AK7" s="78" t="s">
        <v>20</v>
      </c>
      <c r="AL7" s="78" t="s">
        <v>153</v>
      </c>
    </row>
    <row r="8" spans="1:39">
      <c r="A8" s="11" t="str">
        <f>D8</f>
        <v>NS</v>
      </c>
      <c r="B8" t="s">
        <v>25</v>
      </c>
      <c r="D8" t="str">
        <f>Calculator!A15</f>
        <v>NS</v>
      </c>
      <c r="H8" s="12">
        <f>M8</f>
        <v>0</v>
      </c>
      <c r="I8" t="s">
        <v>28</v>
      </c>
      <c r="M8">
        <f>Calculator!A20</f>
        <v>0</v>
      </c>
      <c r="P8">
        <f t="shared" si="0"/>
        <v>6</v>
      </c>
      <c r="W8">
        <f t="shared" si="1"/>
        <v>7</v>
      </c>
    </row>
    <row r="9" spans="1:39">
      <c r="A9" s="12">
        <f>F9</f>
        <v>10000</v>
      </c>
      <c r="B9" t="s">
        <v>56</v>
      </c>
      <c r="F9">
        <f>Calculator!A16</f>
        <v>10000</v>
      </c>
      <c r="H9" s="12">
        <f>VALUE(M9)</f>
        <v>0</v>
      </c>
      <c r="I9" t="s">
        <v>29</v>
      </c>
      <c r="M9" t="str">
        <f>MID(Calculator!A21,1,1)</f>
        <v>0</v>
      </c>
      <c r="P9">
        <f t="shared" si="0"/>
        <v>7</v>
      </c>
      <c r="W9">
        <f t="shared" si="1"/>
        <v>8</v>
      </c>
      <c r="AD9" s="70" t="str">
        <f>'State Availability'!A6</f>
        <v>Alabama</v>
      </c>
      <c r="AE9" s="71" t="str">
        <f>'State Availability'!B6</f>
        <v>X</v>
      </c>
      <c r="AF9" s="71" t="str">
        <f>'State Availability'!C6</f>
        <v>X</v>
      </c>
      <c r="AG9" s="71" t="str">
        <f>'State Availability'!D6</f>
        <v>X</v>
      </c>
      <c r="AH9" s="71" t="str">
        <f>IF(OR('State Availability'!E6="X",'State Availability'!F6="X"),"X",0)</f>
        <v>X</v>
      </c>
      <c r="AI9" s="71" t="str">
        <f>'State Availability'!G6</f>
        <v>X</v>
      </c>
      <c r="AJ9" s="71" t="str">
        <f>'State Availability'!H6</f>
        <v>X</v>
      </c>
      <c r="AK9" s="71" t="str">
        <f>'State Availability'!I6</f>
        <v>X</v>
      </c>
      <c r="AL9" s="71" t="str">
        <f>'State Availability'!J6</f>
        <v>X</v>
      </c>
      <c r="AM9" s="79">
        <f>'State Availability'!K6</f>
        <v>0</v>
      </c>
    </row>
    <row r="10" spans="1:39">
      <c r="A10" s="12"/>
      <c r="P10">
        <f t="shared" si="0"/>
        <v>8</v>
      </c>
      <c r="W10">
        <f t="shared" si="1"/>
        <v>9</v>
      </c>
      <c r="AC10" s="6"/>
      <c r="AD10" s="70" t="str">
        <f>'State Availability'!A7</f>
        <v>Alaska</v>
      </c>
      <c r="AE10" s="71" t="str">
        <f>'State Availability'!B7</f>
        <v>X</v>
      </c>
      <c r="AF10" s="71" t="str">
        <f>'State Availability'!C7</f>
        <v>X</v>
      </c>
      <c r="AG10" s="71" t="str">
        <f>'State Availability'!D7</f>
        <v>X</v>
      </c>
      <c r="AH10" s="71" t="str">
        <f>IF(OR('State Availability'!E7="X",'State Availability'!F7="X"),"X",0)</f>
        <v>X</v>
      </c>
      <c r="AI10" s="71" t="str">
        <f>'State Availability'!G7</f>
        <v>X</v>
      </c>
      <c r="AJ10" s="71" t="str">
        <f>'State Availability'!H7</f>
        <v>X</v>
      </c>
      <c r="AK10" s="71" t="str">
        <f>'State Availability'!I7</f>
        <v>X</v>
      </c>
      <c r="AL10" s="71" t="str">
        <f>'State Availability'!J7</f>
        <v>X</v>
      </c>
      <c r="AM10" s="79">
        <f>'State Availability'!K7</f>
        <v>0</v>
      </c>
    </row>
    <row r="11" spans="1:3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P11">
        <f t="shared" si="0"/>
        <v>9</v>
      </c>
      <c r="W11">
        <f t="shared" si="1"/>
        <v>10</v>
      </c>
      <c r="AC11" s="6"/>
      <c r="AD11" s="70" t="str">
        <f>'State Availability'!A8</f>
        <v>Arizona</v>
      </c>
      <c r="AE11" s="71" t="str">
        <f>'State Availability'!B8</f>
        <v>X</v>
      </c>
      <c r="AF11" s="71" t="str">
        <f>'State Availability'!C8</f>
        <v>X</v>
      </c>
      <c r="AG11" s="71" t="str">
        <f>'State Availability'!D8</f>
        <v>X</v>
      </c>
      <c r="AH11" s="71" t="str">
        <f>IF(OR('State Availability'!E8="X",'State Availability'!F8="X"),"X",0)</f>
        <v>X</v>
      </c>
      <c r="AI11" s="71" t="str">
        <f>'State Availability'!G8</f>
        <v>X</v>
      </c>
      <c r="AJ11" s="71" t="str">
        <f>'State Availability'!H8</f>
        <v>X</v>
      </c>
      <c r="AK11" s="71" t="str">
        <f>'State Availability'!I8</f>
        <v>X</v>
      </c>
      <c r="AL11" s="71" t="str">
        <f>'State Availability'!J8</f>
        <v>X</v>
      </c>
      <c r="AM11" s="79">
        <f>'State Availability'!K8</f>
        <v>0</v>
      </c>
    </row>
    <row r="12" spans="1:39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AC12" s="6"/>
      <c r="AD12" s="70" t="str">
        <f>'State Availability'!A9</f>
        <v>Arkansas</v>
      </c>
      <c r="AE12" s="71" t="str">
        <f>'State Availability'!B9</f>
        <v>X</v>
      </c>
      <c r="AF12" s="71" t="str">
        <f>'State Availability'!C9</f>
        <v>X</v>
      </c>
      <c r="AG12" s="71" t="str">
        <f>'State Availability'!D9</f>
        <v>X</v>
      </c>
      <c r="AH12" s="71" t="str">
        <f>IF(OR('State Availability'!E9="X",'State Availability'!F9="X"),"X",0)</f>
        <v>X</v>
      </c>
      <c r="AI12" s="71" t="str">
        <f>'State Availability'!G9</f>
        <v>X</v>
      </c>
      <c r="AJ12" s="71" t="str">
        <f>'State Availability'!H9</f>
        <v>X</v>
      </c>
      <c r="AK12" s="71" t="str">
        <f>'State Availability'!I9</f>
        <v>X</v>
      </c>
      <c r="AL12" s="71" t="str">
        <f>'State Availability'!J9</f>
        <v>X</v>
      </c>
      <c r="AM12" s="79">
        <f>'State Availability'!K9</f>
        <v>0</v>
      </c>
    </row>
    <row r="13" spans="1:3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C13" s="6"/>
      <c r="AD13" s="70" t="str">
        <f>'State Availability'!A10</f>
        <v>California</v>
      </c>
      <c r="AE13" s="71" t="str">
        <f>'State Availability'!B10</f>
        <v>X</v>
      </c>
      <c r="AF13" s="71" t="str">
        <f>'State Availability'!C10</f>
        <v>X</v>
      </c>
      <c r="AG13" s="71" t="str">
        <f>'State Availability'!D10</f>
        <v>X</v>
      </c>
      <c r="AH13" s="71" t="str">
        <f>IF(OR('State Availability'!E10="X",'State Availability'!F10="X"),"X",0)</f>
        <v>X</v>
      </c>
      <c r="AI13" s="71" t="str">
        <f>'State Availability'!G10</f>
        <v>X</v>
      </c>
      <c r="AJ13" s="71" t="str">
        <f>'State Availability'!H10</f>
        <v>X</v>
      </c>
      <c r="AK13" s="71" t="str">
        <f>'State Availability'!I10</f>
        <v>X</v>
      </c>
      <c r="AL13" s="71">
        <f>'State Availability'!J10</f>
        <v>0</v>
      </c>
      <c r="AM13" s="79">
        <f>'State Availability'!K10</f>
        <v>0</v>
      </c>
    </row>
    <row r="14" spans="1:3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AD14" s="70" t="str">
        <f>'State Availability'!A11</f>
        <v>Colorado</v>
      </c>
      <c r="AE14" s="71" t="str">
        <f>'State Availability'!B11</f>
        <v>X</v>
      </c>
      <c r="AF14" s="71" t="str">
        <f>'State Availability'!C11</f>
        <v>X</v>
      </c>
      <c r="AG14" s="71" t="str">
        <f>'State Availability'!D11</f>
        <v>X</v>
      </c>
      <c r="AH14" s="71" t="str">
        <f>IF(OR('State Availability'!E11="X",'State Availability'!F11="X"),"X",0)</f>
        <v>X</v>
      </c>
      <c r="AI14" s="71" t="str">
        <f>'State Availability'!G11</f>
        <v>X</v>
      </c>
      <c r="AJ14" s="71" t="str">
        <f>'State Availability'!H11</f>
        <v>X</v>
      </c>
      <c r="AK14" s="71" t="str">
        <f>'State Availability'!I11</f>
        <v>X</v>
      </c>
      <c r="AL14" s="71" t="str">
        <f>'State Availability'!J11</f>
        <v>X</v>
      </c>
      <c r="AM14" s="79">
        <f>'State Availability'!K11</f>
        <v>0</v>
      </c>
    </row>
    <row r="15" spans="1:39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AD15" s="70" t="str">
        <f>'State Availability'!A12</f>
        <v>Connecticut</v>
      </c>
      <c r="AE15" s="71" t="str">
        <f>'State Availability'!B12</f>
        <v>X</v>
      </c>
      <c r="AF15" s="71" t="str">
        <f>'State Availability'!C12</f>
        <v>X</v>
      </c>
      <c r="AG15" s="71" t="str">
        <f>'State Availability'!D12</f>
        <v>X</v>
      </c>
      <c r="AH15" s="71" t="str">
        <f>IF(OR('State Availability'!E12="X",'State Availability'!F12="X"),"X",0)</f>
        <v>X</v>
      </c>
      <c r="AI15" s="71" t="str">
        <f>'State Availability'!G12</f>
        <v>X</v>
      </c>
      <c r="AJ15" s="71" t="str">
        <f>'State Availability'!H12</f>
        <v>X</v>
      </c>
      <c r="AK15" s="71" t="str">
        <f>'State Availability'!I12</f>
        <v>X</v>
      </c>
      <c r="AL15" s="71" t="str">
        <f>'State Availability'!J12</f>
        <v>X</v>
      </c>
      <c r="AM15" s="79">
        <f>'State Availability'!K12</f>
        <v>0</v>
      </c>
    </row>
    <row r="16" spans="1:3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AD16" s="70" t="str">
        <f>'State Availability'!A13</f>
        <v>Delaware</v>
      </c>
      <c r="AE16" s="71" t="str">
        <f>'State Availability'!B13</f>
        <v>X</v>
      </c>
      <c r="AF16" s="71" t="str">
        <f>'State Availability'!C13</f>
        <v>X</v>
      </c>
      <c r="AG16" s="71" t="str">
        <f>'State Availability'!D13</f>
        <v>X</v>
      </c>
      <c r="AH16" s="71" t="str">
        <f>IF(OR('State Availability'!E13="X",'State Availability'!F13="X"),"X",0)</f>
        <v>X</v>
      </c>
      <c r="AI16" s="71" t="str">
        <f>'State Availability'!G13</f>
        <v>X</v>
      </c>
      <c r="AJ16" s="71" t="str">
        <f>'State Availability'!H13</f>
        <v>X</v>
      </c>
      <c r="AK16" s="71" t="str">
        <f>'State Availability'!I13</f>
        <v>X</v>
      </c>
      <c r="AL16" s="71" t="str">
        <f>'State Availability'!J13</f>
        <v>X</v>
      </c>
      <c r="AM16" s="79">
        <f>'State Availability'!K13</f>
        <v>0</v>
      </c>
    </row>
    <row r="17" spans="1:39">
      <c r="P17">
        <f>P11+1</f>
        <v>10</v>
      </c>
      <c r="W17">
        <f>W11+1</f>
        <v>11</v>
      </c>
      <c r="AD17" s="70" t="str">
        <f>'State Availability'!A14</f>
        <v>District of Columbia</v>
      </c>
      <c r="AE17" s="71" t="str">
        <f>'State Availability'!B14</f>
        <v>X</v>
      </c>
      <c r="AF17" s="71" t="str">
        <f>'State Availability'!C14</f>
        <v>X</v>
      </c>
      <c r="AG17" s="71" t="str">
        <f>'State Availability'!D14</f>
        <v>X</v>
      </c>
      <c r="AH17" s="71" t="str">
        <f>IF(OR('State Availability'!E14="X",'State Availability'!F14="X"),"X",0)</f>
        <v>X</v>
      </c>
      <c r="AI17" s="71" t="str">
        <f>'State Availability'!G14</f>
        <v>X</v>
      </c>
      <c r="AJ17" s="71" t="str">
        <f>'State Availability'!H14</f>
        <v>X</v>
      </c>
      <c r="AK17" s="71" t="str">
        <f>'State Availability'!I14</f>
        <v>X</v>
      </c>
      <c r="AL17" s="71" t="str">
        <f>'State Availability'!J14</f>
        <v>X</v>
      </c>
      <c r="AM17" s="79">
        <f>'State Availability'!K14</f>
        <v>0</v>
      </c>
    </row>
    <row r="18" spans="1:39">
      <c r="P18">
        <f t="shared" si="0"/>
        <v>11</v>
      </c>
      <c r="W18">
        <f t="shared" si="1"/>
        <v>12</v>
      </c>
      <c r="AD18" s="70" t="str">
        <f>'State Availability'!A15</f>
        <v>Florida</v>
      </c>
      <c r="AE18" s="71" t="str">
        <f>'State Availability'!B15</f>
        <v>X</v>
      </c>
      <c r="AF18" s="71" t="str">
        <f>'State Availability'!C15</f>
        <v>X</v>
      </c>
      <c r="AG18" s="71" t="str">
        <f>'State Availability'!D15</f>
        <v>X</v>
      </c>
      <c r="AH18" s="71" t="str">
        <f>IF(OR('State Availability'!E15="X",'State Availability'!F15="X"),"X",0)</f>
        <v>X</v>
      </c>
      <c r="AI18" s="71" t="str">
        <f>'State Availability'!G15</f>
        <v>X</v>
      </c>
      <c r="AJ18" s="71" t="str">
        <f>'State Availability'!H15</f>
        <v>X</v>
      </c>
      <c r="AK18" s="71" t="str">
        <f>'State Availability'!I15</f>
        <v>X</v>
      </c>
      <c r="AL18" s="71" t="str">
        <f>'State Availability'!J15</f>
        <v>X</v>
      </c>
      <c r="AM18" s="79">
        <f>'State Availability'!K15</f>
        <v>0</v>
      </c>
    </row>
    <row r="19" spans="1:39" ht="13.5" thickBot="1">
      <c r="P19">
        <f t="shared" si="0"/>
        <v>12</v>
      </c>
      <c r="W19">
        <f t="shared" si="1"/>
        <v>13</v>
      </c>
      <c r="AD19" s="70" t="str">
        <f>'State Availability'!A16</f>
        <v>Georgia</v>
      </c>
      <c r="AE19" s="71" t="str">
        <f>'State Availability'!B16</f>
        <v>X</v>
      </c>
      <c r="AF19" s="71" t="str">
        <f>'State Availability'!C16</f>
        <v>X</v>
      </c>
      <c r="AG19" s="71" t="str">
        <f>'State Availability'!D16</f>
        <v>X</v>
      </c>
      <c r="AH19" s="71" t="str">
        <f>IF(OR('State Availability'!E16="X",'State Availability'!F16="X"),"X",0)</f>
        <v>X</v>
      </c>
      <c r="AI19" s="71" t="str">
        <f>'State Availability'!G16</f>
        <v>X</v>
      </c>
      <c r="AJ19" s="71" t="str">
        <f>'State Availability'!H16</f>
        <v>X</v>
      </c>
      <c r="AK19" s="71" t="str">
        <f>'State Availability'!I16</f>
        <v>X</v>
      </c>
      <c r="AL19" s="71" t="str">
        <f>'State Availability'!J16</f>
        <v>X</v>
      </c>
      <c r="AM19" s="79">
        <f>'State Availability'!K16</f>
        <v>0</v>
      </c>
    </row>
    <row r="20" spans="1:39" s="6" customFormat="1">
      <c r="B20" s="188" t="s">
        <v>50</v>
      </c>
      <c r="C20" s="189"/>
      <c r="D20" s="189"/>
      <c r="E20" s="189"/>
      <c r="F20" s="39"/>
      <c r="G20" s="189" t="s">
        <v>18</v>
      </c>
      <c r="H20" s="189"/>
      <c r="I20" s="189"/>
      <c r="J20" s="190"/>
      <c r="P20">
        <f t="shared" si="0"/>
        <v>13</v>
      </c>
      <c r="W20"/>
      <c r="AC20"/>
      <c r="AD20" s="70" t="str">
        <f>'State Availability'!A17</f>
        <v>Hawaii</v>
      </c>
      <c r="AE20" s="71" t="str">
        <f>'State Availability'!B17</f>
        <v>X</v>
      </c>
      <c r="AF20" s="71" t="str">
        <f>'State Availability'!C17</f>
        <v>X</v>
      </c>
      <c r="AG20" s="71" t="str">
        <f>'State Availability'!D17</f>
        <v>X</v>
      </c>
      <c r="AH20" s="71" t="str">
        <f>IF(OR('State Availability'!E17="X",'State Availability'!F17="X"),"X",0)</f>
        <v>X</v>
      </c>
      <c r="AI20" s="71" t="str">
        <f>'State Availability'!G17</f>
        <v>X</v>
      </c>
      <c r="AJ20" s="71" t="str">
        <f>'State Availability'!H17</f>
        <v>X</v>
      </c>
      <c r="AK20" s="71" t="str">
        <f>'State Availability'!I17</f>
        <v>X</v>
      </c>
      <c r="AL20" s="71" t="str">
        <f>'State Availability'!J17</f>
        <v>X</v>
      </c>
      <c r="AM20" s="79">
        <f>'State Availability'!K17</f>
        <v>0</v>
      </c>
    </row>
    <row r="21" spans="1:39" s="6" customFormat="1">
      <c r="B21" s="40" t="s">
        <v>14</v>
      </c>
      <c r="C21" s="41" t="s">
        <v>15</v>
      </c>
      <c r="D21" s="41" t="s">
        <v>52</v>
      </c>
      <c r="E21" s="41" t="s">
        <v>51</v>
      </c>
      <c r="F21" s="41"/>
      <c r="G21" s="41" t="s">
        <v>14</v>
      </c>
      <c r="H21" s="41" t="s">
        <v>15</v>
      </c>
      <c r="I21" s="41" t="s">
        <v>52</v>
      </c>
      <c r="J21" s="42" t="s">
        <v>51</v>
      </c>
      <c r="P21">
        <f t="shared" si="0"/>
        <v>14</v>
      </c>
      <c r="W21"/>
      <c r="AC21"/>
      <c r="AD21" s="70" t="str">
        <f>'State Availability'!A18</f>
        <v>Idaho</v>
      </c>
      <c r="AE21" s="71" t="str">
        <f>'State Availability'!B18</f>
        <v>X</v>
      </c>
      <c r="AF21" s="71" t="str">
        <f>'State Availability'!C18</f>
        <v>X</v>
      </c>
      <c r="AG21" s="71" t="str">
        <f>'State Availability'!D18</f>
        <v>X</v>
      </c>
      <c r="AH21" s="71" t="str">
        <f>IF(OR('State Availability'!E18="X",'State Availability'!F18="X"),"X",0)</f>
        <v>X</v>
      </c>
      <c r="AI21" s="71" t="str">
        <f>'State Availability'!G18</f>
        <v>X</v>
      </c>
      <c r="AJ21" s="71" t="str">
        <f>'State Availability'!H18</f>
        <v>X</v>
      </c>
      <c r="AK21" s="71" t="str">
        <f>'State Availability'!I18</f>
        <v>X</v>
      </c>
      <c r="AL21" s="71" t="str">
        <f>'State Availability'!J18</f>
        <v>X</v>
      </c>
      <c r="AM21" s="79">
        <f>'State Availability'!K18</f>
        <v>0</v>
      </c>
    </row>
    <row r="22" spans="1:39" s="6" customFormat="1">
      <c r="B22" s="40"/>
      <c r="C22" s="41"/>
      <c r="D22" s="41"/>
      <c r="E22" s="41"/>
      <c r="F22" s="41"/>
      <c r="G22" s="41"/>
      <c r="H22" s="41"/>
      <c r="I22" s="41"/>
      <c r="J22" s="42"/>
      <c r="P22">
        <f t="shared" si="0"/>
        <v>15</v>
      </c>
      <c r="W22"/>
      <c r="AC22"/>
      <c r="AD22" s="70" t="str">
        <f>'State Availability'!A19</f>
        <v>Illinois</v>
      </c>
      <c r="AE22" s="71" t="str">
        <f>'State Availability'!B19</f>
        <v>X</v>
      </c>
      <c r="AF22" s="71" t="str">
        <f>'State Availability'!C19</f>
        <v>X</v>
      </c>
      <c r="AG22" s="71" t="str">
        <f>'State Availability'!D19</f>
        <v>X</v>
      </c>
      <c r="AH22" s="71" t="str">
        <f>IF(OR('State Availability'!E19="X",'State Availability'!F19="X"),"X",0)</f>
        <v>X</v>
      </c>
      <c r="AI22" s="71" t="str">
        <f>'State Availability'!G19</f>
        <v>X</v>
      </c>
      <c r="AJ22" s="71" t="str">
        <f>'State Availability'!H19</f>
        <v>X</v>
      </c>
      <c r="AK22" s="71" t="str">
        <f>'State Availability'!I19</f>
        <v>X</v>
      </c>
      <c r="AL22" s="71" t="str">
        <f>'State Availability'!J19</f>
        <v>X</v>
      </c>
      <c r="AM22" s="79">
        <f>'State Availability'!K19</f>
        <v>0</v>
      </c>
    </row>
    <row r="23" spans="1:39" s="6" customFormat="1" ht="13.5" thickBot="1">
      <c r="B23" s="43">
        <f>IF(B27&gt;0,"X",Calculation!F31)</f>
        <v>481.6</v>
      </c>
      <c r="C23" s="44">
        <f>IF(B27&gt;0,"X",Calculation!G31)</f>
        <v>240.8</v>
      </c>
      <c r="D23" s="44">
        <f>IF(B27&gt;0,"X",Calculation!H31)</f>
        <v>120.4</v>
      </c>
      <c r="E23" s="44">
        <f>IF(B27&gt;0,"X",Calculation!I31)</f>
        <v>40.17</v>
      </c>
      <c r="F23" s="45"/>
      <c r="G23" s="44">
        <f>IF(B27&gt;0,"X",Calculation!K31)</f>
        <v>481.6</v>
      </c>
      <c r="H23" s="44">
        <f>IF(B27&gt;0,"X",Calculation!L31)</f>
        <v>250.4</v>
      </c>
      <c r="I23" s="44">
        <f>IF(B27&gt;0,"X",Calculation!M31)</f>
        <v>127.6</v>
      </c>
      <c r="J23" s="46">
        <f>IF(B27&gt;0,"X",Calculation!N31)</f>
        <v>43.3</v>
      </c>
      <c r="P23">
        <f t="shared" si="0"/>
        <v>16</v>
      </c>
      <c r="W23"/>
      <c r="AC23"/>
      <c r="AD23" s="70" t="str">
        <f>'State Availability'!A20</f>
        <v>Indiana</v>
      </c>
      <c r="AE23" s="71" t="str">
        <f>'State Availability'!B20</f>
        <v>X</v>
      </c>
      <c r="AF23" s="71" t="str">
        <f>'State Availability'!C20</f>
        <v>X</v>
      </c>
      <c r="AG23" s="71" t="str">
        <f>'State Availability'!D20</f>
        <v>X</v>
      </c>
      <c r="AH23" s="71" t="str">
        <f>IF(OR('State Availability'!E20="X",'State Availability'!F20="X"),"X",0)</f>
        <v>X</v>
      </c>
      <c r="AI23" s="71" t="str">
        <f>'State Availability'!G20</f>
        <v>X</v>
      </c>
      <c r="AJ23" s="71" t="str">
        <f>'State Availability'!H20</f>
        <v>X</v>
      </c>
      <c r="AK23" s="71" t="str">
        <f>'State Availability'!I20</f>
        <v>X</v>
      </c>
      <c r="AL23" s="71" t="str">
        <f>'State Availability'!J20</f>
        <v>X</v>
      </c>
      <c r="AM23" s="79">
        <f>'State Availability'!K20</f>
        <v>0</v>
      </c>
    </row>
    <row r="24" spans="1:39">
      <c r="P24">
        <f t="shared" si="0"/>
        <v>17</v>
      </c>
      <c r="AD24" s="70" t="str">
        <f>'State Availability'!A21</f>
        <v>Iowa</v>
      </c>
      <c r="AE24" s="71" t="str">
        <f>'State Availability'!B21</f>
        <v>X</v>
      </c>
      <c r="AF24" s="71" t="str">
        <f>'State Availability'!C21</f>
        <v>X</v>
      </c>
      <c r="AG24" s="71" t="str">
        <f>'State Availability'!D21</f>
        <v>X</v>
      </c>
      <c r="AH24" s="71" t="str">
        <f>IF(OR('State Availability'!E21="X",'State Availability'!F21="X"),"X",0)</f>
        <v>X</v>
      </c>
      <c r="AI24" s="71" t="str">
        <f>'State Availability'!G21</f>
        <v>X</v>
      </c>
      <c r="AJ24" s="71" t="str">
        <f>'State Availability'!H21</f>
        <v>X</v>
      </c>
      <c r="AK24" s="71" t="str">
        <f>'State Availability'!I21</f>
        <v>X</v>
      </c>
      <c r="AL24" s="71" t="str">
        <f>'State Availability'!J21</f>
        <v>X</v>
      </c>
      <c r="AM24" s="79">
        <f>'State Availability'!K21</f>
        <v>0</v>
      </c>
    </row>
    <row r="25" spans="1:39">
      <c r="B25" s="53" t="str">
        <f>IF(E23&gt;149.999,"Note: This policy is above the household limit","")</f>
        <v/>
      </c>
      <c r="P25">
        <f t="shared" si="0"/>
        <v>18</v>
      </c>
      <c r="AD25" s="70" t="str">
        <f>'State Availability'!A22</f>
        <v>Kansas</v>
      </c>
      <c r="AE25" s="71" t="str">
        <f>'State Availability'!B22</f>
        <v>X</v>
      </c>
      <c r="AF25" s="71" t="str">
        <f>'State Availability'!C22</f>
        <v>X</v>
      </c>
      <c r="AG25" s="71" t="str">
        <f>'State Availability'!D22</f>
        <v>X</v>
      </c>
      <c r="AH25" s="71" t="str">
        <f>IF(OR('State Availability'!E22="X",'State Availability'!F22="X"),"X",0)</f>
        <v>X</v>
      </c>
      <c r="AI25" s="71" t="str">
        <f>'State Availability'!G22</f>
        <v>X</v>
      </c>
      <c r="AJ25" s="71" t="str">
        <f>'State Availability'!H22</f>
        <v>X</v>
      </c>
      <c r="AK25" s="71" t="str">
        <f>'State Availability'!I22</f>
        <v>X</v>
      </c>
      <c r="AL25" s="71" t="str">
        <f>'State Availability'!J22</f>
        <v>X</v>
      </c>
      <c r="AM25" s="79">
        <f>'State Availability'!K22</f>
        <v>0</v>
      </c>
    </row>
    <row r="26" spans="1:39">
      <c r="A26" s="50"/>
      <c r="B26" s="51"/>
      <c r="C26" s="51"/>
      <c r="D26" s="51"/>
      <c r="E26" s="52"/>
      <c r="P26">
        <f t="shared" si="0"/>
        <v>19</v>
      </c>
      <c r="AD26" s="70" t="str">
        <f>'State Availability'!A23</f>
        <v>Kentucky</v>
      </c>
      <c r="AE26" s="71" t="str">
        <f>'State Availability'!B23</f>
        <v>X</v>
      </c>
      <c r="AF26" s="71" t="str">
        <f>'State Availability'!C23</f>
        <v>X</v>
      </c>
      <c r="AG26" s="71" t="str">
        <f>'State Availability'!D23</f>
        <v>X</v>
      </c>
      <c r="AH26" s="71" t="str">
        <f>IF(OR('State Availability'!E23="X",'State Availability'!F23="X"),"X",0)</f>
        <v>X</v>
      </c>
      <c r="AI26" s="71" t="str">
        <f>'State Availability'!G23</f>
        <v>X</v>
      </c>
      <c r="AJ26" s="71" t="str">
        <f>'State Availability'!H23</f>
        <v>X</v>
      </c>
      <c r="AK26" s="71" t="str">
        <f>'State Availability'!I23</f>
        <v>X</v>
      </c>
      <c r="AL26" s="71" t="str">
        <f>'State Availability'!J23</f>
        <v>X</v>
      </c>
      <c r="AM26" s="79">
        <f>'State Availability'!K23</f>
        <v>0</v>
      </c>
    </row>
    <row r="27" spans="1:39">
      <c r="A27" s="70" t="s">
        <v>154</v>
      </c>
      <c r="B27">
        <f>SUM(B28:B35)</f>
        <v>0</v>
      </c>
      <c r="P27">
        <f t="shared" si="0"/>
        <v>20</v>
      </c>
      <c r="AD27" s="70" t="str">
        <f>'State Availability'!A24</f>
        <v>Louisiana</v>
      </c>
      <c r="AE27" s="71" t="str">
        <f>'State Availability'!B24</f>
        <v>X</v>
      </c>
      <c r="AF27" s="71" t="str">
        <f>'State Availability'!C24</f>
        <v>X</v>
      </c>
      <c r="AG27" s="71" t="str">
        <f>'State Availability'!D24</f>
        <v>X</v>
      </c>
      <c r="AH27" s="71" t="str">
        <f>IF(OR('State Availability'!E24="X",'State Availability'!F24="X"),"X",0)</f>
        <v>X</v>
      </c>
      <c r="AI27" s="71" t="str">
        <f>'State Availability'!G24</f>
        <v>X</v>
      </c>
      <c r="AJ27" s="71" t="str">
        <f>'State Availability'!H24</f>
        <v>X</v>
      </c>
      <c r="AK27" s="71" t="str">
        <f>'State Availability'!I24</f>
        <v>X</v>
      </c>
      <c r="AL27" s="71" t="str">
        <f>'State Availability'!J24</f>
        <v>X</v>
      </c>
      <c r="AM27" s="79">
        <f>'State Availability'!K24</f>
        <v>0</v>
      </c>
    </row>
    <row r="28" spans="1:39">
      <c r="C28" s="70"/>
      <c r="D28" s="70"/>
      <c r="E28" s="70"/>
      <c r="F28" s="70"/>
      <c r="P28">
        <f t="shared" si="0"/>
        <v>21</v>
      </c>
      <c r="AD28" s="70" t="str">
        <f>'State Availability'!A25</f>
        <v>Maine</v>
      </c>
      <c r="AE28" s="71" t="str">
        <f>'State Availability'!B25</f>
        <v>X</v>
      </c>
      <c r="AF28" s="71" t="str">
        <f>'State Availability'!C25</f>
        <v>X</v>
      </c>
      <c r="AG28" s="71" t="str">
        <f>'State Availability'!D25</f>
        <v>X</v>
      </c>
      <c r="AH28" s="71" t="str">
        <f>IF(OR('State Availability'!E25="X",'State Availability'!F25="X"),"X",0)</f>
        <v>X</v>
      </c>
      <c r="AI28" s="71" t="str">
        <f>'State Availability'!G25</f>
        <v>X</v>
      </c>
      <c r="AJ28" s="71" t="str">
        <f>'State Availability'!H25</f>
        <v>X</v>
      </c>
      <c r="AK28" s="71" t="str">
        <f>'State Availability'!I25</f>
        <v>X</v>
      </c>
      <c r="AL28" s="71" t="str">
        <f>'State Availability'!J25</f>
        <v>X</v>
      </c>
      <c r="AM28" s="79">
        <f>'State Availability'!K25</f>
        <v>0</v>
      </c>
    </row>
    <row r="29" spans="1:39">
      <c r="A29" s="70" t="s">
        <v>159</v>
      </c>
      <c r="B29">
        <f>IF(A9&lt;C29,1,0)</f>
        <v>0</v>
      </c>
      <c r="C29" s="6">
        <f>IF(I2="Minnesota",1000,1000)</f>
        <v>1000</v>
      </c>
      <c r="D29" s="6">
        <f>IF(J2="Minnesota",10000,1000)</f>
        <v>1000</v>
      </c>
      <c r="F29">
        <f>A3</f>
        <v>2</v>
      </c>
      <c r="G29" t="str">
        <f>VLOOKUP(F29,F30:G32,2,0)</f>
        <v>Premiums shown above are guaranteed for the life of the contract.</v>
      </c>
      <c r="P29">
        <f t="shared" si="0"/>
        <v>22</v>
      </c>
      <c r="AD29" s="70" t="str">
        <f>'State Availability'!A26</f>
        <v>Maryland</v>
      </c>
      <c r="AE29" s="71" t="str">
        <f>'State Availability'!B26</f>
        <v>X</v>
      </c>
      <c r="AF29" s="71" t="str">
        <f>'State Availability'!C26</f>
        <v>X</v>
      </c>
      <c r="AG29" s="71" t="str">
        <f>'State Availability'!D26</f>
        <v>X</v>
      </c>
      <c r="AH29" s="71" t="str">
        <f>IF(OR('State Availability'!E26="X",'State Availability'!F26="X"),"X",0)</f>
        <v>X</v>
      </c>
      <c r="AI29" s="71" t="str">
        <f>'State Availability'!G26</f>
        <v>X</v>
      </c>
      <c r="AJ29" s="71" t="str">
        <f>'State Availability'!H26</f>
        <v>X</v>
      </c>
      <c r="AK29" s="71" t="str">
        <f>'State Availability'!I26</f>
        <v>X</v>
      </c>
      <c r="AL29" s="71" t="str">
        <f>'State Availability'!J26</f>
        <v>X</v>
      </c>
      <c r="AM29" s="79">
        <f>'State Availability'!K26</f>
        <v>0</v>
      </c>
    </row>
    <row r="30" spans="1:39">
      <c r="A30" s="70" t="s">
        <v>155</v>
      </c>
      <c r="B30">
        <f>IF(A6&gt;=C30,1,0)</f>
        <v>0</v>
      </c>
      <c r="C30" s="6">
        <f>AD74</f>
        <v>99</v>
      </c>
      <c r="F30">
        <v>1</v>
      </c>
      <c r="G30" t="s">
        <v>163</v>
      </c>
      <c r="P30">
        <f t="shared" si="0"/>
        <v>23</v>
      </c>
      <c r="AD30" s="70" t="str">
        <f>'State Availability'!A27</f>
        <v>Massachusetts</v>
      </c>
      <c r="AE30" s="71" t="str">
        <f>'State Availability'!B27</f>
        <v>X</v>
      </c>
      <c r="AF30" s="71" t="str">
        <f>'State Availability'!C27</f>
        <v>X</v>
      </c>
      <c r="AG30" s="71" t="str">
        <f>'State Availability'!D27</f>
        <v>X</v>
      </c>
      <c r="AH30" s="71" t="str">
        <f>IF(OR('State Availability'!E27="X",'State Availability'!F27="X"),"X",0)</f>
        <v>X</v>
      </c>
      <c r="AI30" s="71" t="str">
        <f>'State Availability'!G27</f>
        <v>X</v>
      </c>
      <c r="AJ30" s="71" t="str">
        <f>'State Availability'!H27</f>
        <v>X</v>
      </c>
      <c r="AK30" s="71" t="str">
        <f>'State Availability'!I27</f>
        <v>X</v>
      </c>
      <c r="AL30" s="71" t="str">
        <f>'State Availability'!J27</f>
        <v>X</v>
      </c>
      <c r="AM30" s="79">
        <f>'State Availability'!K27</f>
        <v>0</v>
      </c>
    </row>
    <row r="31" spans="1:39">
      <c r="A31" s="70" t="s">
        <v>156</v>
      </c>
      <c r="B31">
        <f>IF(C31=0,1,0)</f>
        <v>0</v>
      </c>
      <c r="C31" s="6" t="str">
        <f>AD3</f>
        <v>X</v>
      </c>
      <c r="F31">
        <v>2</v>
      </c>
      <c r="G31" t="s">
        <v>164</v>
      </c>
      <c r="P31">
        <f t="shared" si="0"/>
        <v>24</v>
      </c>
      <c r="AD31" s="70" t="str">
        <f>'State Availability'!A28</f>
        <v>Michigan</v>
      </c>
      <c r="AE31" s="71" t="str">
        <f>'State Availability'!B28</f>
        <v>X</v>
      </c>
      <c r="AF31" s="71" t="str">
        <f>'State Availability'!C28</f>
        <v>X</v>
      </c>
      <c r="AG31" s="71" t="str">
        <f>'State Availability'!D28</f>
        <v>X</v>
      </c>
      <c r="AH31" s="71" t="str">
        <f>IF(OR('State Availability'!E28="X",'State Availability'!F28="X"),"X",0)</f>
        <v>X</v>
      </c>
      <c r="AI31" s="71" t="str">
        <f>'State Availability'!G28</f>
        <v>X</v>
      </c>
      <c r="AJ31" s="71" t="str">
        <f>'State Availability'!H28</f>
        <v>X</v>
      </c>
      <c r="AK31" s="71" t="str">
        <f>'State Availability'!I28</f>
        <v>X</v>
      </c>
      <c r="AL31" s="71" t="str">
        <f>'State Availability'!J28</f>
        <v>X</v>
      </c>
      <c r="AM31" s="79">
        <f>'State Availability'!K28</f>
        <v>0</v>
      </c>
    </row>
    <row r="32" spans="1:39">
      <c r="A32" s="70" t="s">
        <v>162</v>
      </c>
      <c r="B32">
        <f>IF(AND(C32=0,M7="Y"),1,0)</f>
        <v>0</v>
      </c>
      <c r="C32" s="6" t="str">
        <f>IF(Calculator!A19="No","X",AL2)</f>
        <v>X</v>
      </c>
      <c r="F32">
        <v>3</v>
      </c>
      <c r="G32" t="s">
        <v>165</v>
      </c>
      <c r="P32">
        <f t="shared" si="0"/>
        <v>25</v>
      </c>
      <c r="AD32" s="70" t="str">
        <f>'State Availability'!A29</f>
        <v>Minnesota</v>
      </c>
      <c r="AE32" s="71">
        <f>'State Availability'!B29</f>
        <v>0</v>
      </c>
      <c r="AF32" s="71">
        <f>'State Availability'!C29</f>
        <v>0</v>
      </c>
      <c r="AG32" s="71" t="str">
        <f>'State Availability'!D29</f>
        <v>X</v>
      </c>
      <c r="AH32" s="71" t="str">
        <f>IF(OR('State Availability'!E29="X",'State Availability'!F29="X"),"X",0)</f>
        <v>X</v>
      </c>
      <c r="AI32" s="71">
        <f>'State Availability'!G29</f>
        <v>0</v>
      </c>
      <c r="AJ32" s="71" t="str">
        <f>'State Availability'!H29</f>
        <v>X</v>
      </c>
      <c r="AK32" s="71">
        <f>'State Availability'!I29</f>
        <v>0</v>
      </c>
      <c r="AL32" s="71" t="str">
        <f>'State Availability'!J29</f>
        <v>X</v>
      </c>
      <c r="AM32" s="79">
        <f>'State Availability'!K29</f>
        <v>0</v>
      </c>
    </row>
    <row r="33" spans="1:39">
      <c r="A33" s="70" t="s">
        <v>157</v>
      </c>
      <c r="B33">
        <f>IF(AND(C33=0,M8&lt;&gt;0),1,0)</f>
        <v>0</v>
      </c>
      <c r="C33" s="6" t="str">
        <f>IF(Calculator!A20=0,"X",AJ2)</f>
        <v>X</v>
      </c>
      <c r="P33">
        <f t="shared" si="0"/>
        <v>26</v>
      </c>
      <c r="AD33" s="70" t="str">
        <f>'State Availability'!A30</f>
        <v>Mississippi</v>
      </c>
      <c r="AE33" s="71" t="str">
        <f>'State Availability'!B30</f>
        <v>X</v>
      </c>
      <c r="AF33" s="71" t="str">
        <f>'State Availability'!C30</f>
        <v>X</v>
      </c>
      <c r="AG33" s="71" t="str">
        <f>'State Availability'!D30</f>
        <v>X</v>
      </c>
      <c r="AH33" s="71" t="str">
        <f>IF(OR('State Availability'!E30="X",'State Availability'!F30="X"),"X",0)</f>
        <v>X</v>
      </c>
      <c r="AI33" s="71" t="str">
        <f>'State Availability'!G30</f>
        <v>X</v>
      </c>
      <c r="AJ33" s="71" t="str">
        <f>'State Availability'!H30</f>
        <v>X</v>
      </c>
      <c r="AK33" s="71" t="str">
        <f>'State Availability'!I30</f>
        <v>X</v>
      </c>
      <c r="AL33" s="71" t="str">
        <f>'State Availability'!J30</f>
        <v>X</v>
      </c>
      <c r="AM33" s="79">
        <f>'State Availability'!K30</f>
        <v>0</v>
      </c>
    </row>
    <row r="34" spans="1:39">
      <c r="A34" s="70" t="s">
        <v>158</v>
      </c>
      <c r="B34">
        <f>IF(AND(C34=0,M9&lt;&gt;0),1,0)</f>
        <v>0</v>
      </c>
      <c r="C34" s="6" t="str">
        <f>IF(Calculator!A21=0,"X",AK2)</f>
        <v>X</v>
      </c>
      <c r="P34">
        <f t="shared" si="0"/>
        <v>27</v>
      </c>
      <c r="AD34" s="70" t="str">
        <f>'State Availability'!A31</f>
        <v>Missouri</v>
      </c>
      <c r="AE34" s="71" t="str">
        <f>'State Availability'!B31</f>
        <v>X</v>
      </c>
      <c r="AF34" s="71" t="str">
        <f>'State Availability'!C31</f>
        <v>X</v>
      </c>
      <c r="AG34" s="71" t="str">
        <f>'State Availability'!D31</f>
        <v>X</v>
      </c>
      <c r="AH34" s="71" t="str">
        <f>IF(OR('State Availability'!E31="X",'State Availability'!F31="X"),"X",0)</f>
        <v>X</v>
      </c>
      <c r="AI34" s="71" t="str">
        <f>'State Availability'!G31</f>
        <v>X</v>
      </c>
      <c r="AJ34" s="71" t="str">
        <f>'State Availability'!H31</f>
        <v>X</v>
      </c>
      <c r="AK34" s="71" t="str">
        <f>'State Availability'!I31</f>
        <v>X</v>
      </c>
      <c r="AL34" s="71" t="str">
        <f>'State Availability'!J31</f>
        <v>X</v>
      </c>
      <c r="AM34" s="79">
        <f>'State Availability'!K31</f>
        <v>0</v>
      </c>
    </row>
    <row r="35" spans="1:39">
      <c r="P35">
        <f t="shared" si="0"/>
        <v>28</v>
      </c>
      <c r="AD35" s="70" t="str">
        <f>'State Availability'!A32</f>
        <v>Montana</v>
      </c>
      <c r="AE35" s="71" t="str">
        <f>'State Availability'!B32</f>
        <v>X</v>
      </c>
      <c r="AF35" s="71" t="str">
        <f>'State Availability'!C32</f>
        <v>X</v>
      </c>
      <c r="AG35" s="71">
        <f>'State Availability'!D32</f>
        <v>0</v>
      </c>
      <c r="AH35" s="71">
        <f>IF(OR('State Availability'!E32="X",'State Availability'!F32="X"),"X",0)</f>
        <v>0</v>
      </c>
      <c r="AI35" s="71">
        <f>'State Availability'!G32</f>
        <v>0</v>
      </c>
      <c r="AJ35" s="71" t="str">
        <f>'State Availability'!H32</f>
        <v>X</v>
      </c>
      <c r="AK35" s="71" t="str">
        <f>'State Availability'!I32</f>
        <v>X</v>
      </c>
      <c r="AL35" s="71" t="str">
        <f>'State Availability'!J32</f>
        <v>X</v>
      </c>
      <c r="AM35" s="79">
        <f>'State Availability'!K32</f>
        <v>0</v>
      </c>
    </row>
    <row r="36" spans="1:39">
      <c r="P36">
        <f t="shared" si="0"/>
        <v>29</v>
      </c>
      <c r="AD36" s="70" t="str">
        <f>'State Availability'!A33</f>
        <v>Nebraska</v>
      </c>
      <c r="AE36" s="71" t="str">
        <f>'State Availability'!B33</f>
        <v>X</v>
      </c>
      <c r="AF36" s="71" t="str">
        <f>'State Availability'!C33</f>
        <v>X</v>
      </c>
      <c r="AG36" s="71" t="str">
        <f>'State Availability'!D33</f>
        <v>X</v>
      </c>
      <c r="AH36" s="71" t="str">
        <f>IF(OR('State Availability'!E33="X",'State Availability'!F33="X"),"X",0)</f>
        <v>X</v>
      </c>
      <c r="AI36" s="71" t="str">
        <f>'State Availability'!G33</f>
        <v>X</v>
      </c>
      <c r="AJ36" s="71" t="str">
        <f>'State Availability'!H33</f>
        <v>X</v>
      </c>
      <c r="AK36" s="71" t="str">
        <f>'State Availability'!I33</f>
        <v>X</v>
      </c>
      <c r="AL36" s="71" t="str">
        <f>'State Availability'!J33</f>
        <v>X</v>
      </c>
      <c r="AM36" s="79">
        <f>'State Availability'!K33</f>
        <v>0</v>
      </c>
    </row>
    <row r="37" spans="1:39">
      <c r="P37">
        <f t="shared" si="0"/>
        <v>30</v>
      </c>
      <c r="AD37" s="70" t="str">
        <f>'State Availability'!A34</f>
        <v>Nevada</v>
      </c>
      <c r="AE37" s="71" t="str">
        <f>'State Availability'!B34</f>
        <v>X</v>
      </c>
      <c r="AF37" s="71" t="str">
        <f>'State Availability'!C34</f>
        <v>X</v>
      </c>
      <c r="AG37" s="71" t="str">
        <f>'State Availability'!D34</f>
        <v>X</v>
      </c>
      <c r="AH37" s="71" t="str">
        <f>IF(OR('State Availability'!E34="X",'State Availability'!F34="X"),"X",0)</f>
        <v>X</v>
      </c>
      <c r="AI37" s="71" t="str">
        <f>'State Availability'!G34</f>
        <v>X</v>
      </c>
      <c r="AJ37" s="71" t="str">
        <f>'State Availability'!H34</f>
        <v>X</v>
      </c>
      <c r="AK37" s="71" t="str">
        <f>'State Availability'!I34</f>
        <v>X</v>
      </c>
      <c r="AL37" s="71" t="str">
        <f>'State Availability'!J34</f>
        <v>X</v>
      </c>
      <c r="AM37" s="79">
        <f>'State Availability'!K34</f>
        <v>0</v>
      </c>
    </row>
    <row r="38" spans="1:39">
      <c r="P38">
        <f t="shared" si="0"/>
        <v>31</v>
      </c>
      <c r="AD38" s="70" t="str">
        <f>'State Availability'!A35</f>
        <v>New Hampshire</v>
      </c>
      <c r="AE38" s="71" t="str">
        <f>'State Availability'!B35</f>
        <v>X</v>
      </c>
      <c r="AF38" s="71">
        <f>'State Availability'!C35</f>
        <v>0</v>
      </c>
      <c r="AG38" s="71" t="str">
        <f>'State Availability'!D35</f>
        <v>X</v>
      </c>
      <c r="AH38" s="71" t="str">
        <f>IF(OR('State Availability'!E35="X",'State Availability'!F35="X"),"X",0)</f>
        <v>X</v>
      </c>
      <c r="AI38" s="71" t="str">
        <f>'State Availability'!G35</f>
        <v>X</v>
      </c>
      <c r="AJ38" s="71" t="str">
        <f>'State Availability'!H35</f>
        <v>X</v>
      </c>
      <c r="AK38" s="71" t="str">
        <f>'State Availability'!I35</f>
        <v>X</v>
      </c>
      <c r="AL38" s="71" t="str">
        <f>'State Availability'!J35</f>
        <v>X</v>
      </c>
      <c r="AM38" s="79">
        <f>'State Availability'!K35</f>
        <v>0</v>
      </c>
    </row>
    <row r="39" spans="1:39">
      <c r="P39">
        <f t="shared" si="0"/>
        <v>32</v>
      </c>
      <c r="AD39" s="70" t="str">
        <f>'State Availability'!A36</f>
        <v>New Jersey</v>
      </c>
      <c r="AE39" s="71">
        <f>'State Availability'!B36</f>
        <v>0</v>
      </c>
      <c r="AF39" s="71">
        <f>'State Availability'!C36</f>
        <v>0</v>
      </c>
      <c r="AG39" s="71" t="str">
        <f>'State Availability'!D36</f>
        <v>X</v>
      </c>
      <c r="AH39" s="71" t="str">
        <f>IF(OR('State Availability'!E36="X",'State Availability'!F36="X"),"X",0)</f>
        <v>X</v>
      </c>
      <c r="AI39" s="71">
        <f>'State Availability'!G36</f>
        <v>0</v>
      </c>
      <c r="AJ39" s="71">
        <f>'State Availability'!H36</f>
        <v>0</v>
      </c>
      <c r="AK39" s="71">
        <f>'State Availability'!I36</f>
        <v>0</v>
      </c>
      <c r="AL39" s="71">
        <f>'State Availability'!J36</f>
        <v>0</v>
      </c>
      <c r="AM39" s="79">
        <f>'State Availability'!K36</f>
        <v>0</v>
      </c>
    </row>
    <row r="40" spans="1:39">
      <c r="P40">
        <f t="shared" ref="P40:P72" si="2">P39+1</f>
        <v>33</v>
      </c>
      <c r="AD40" s="70" t="str">
        <f>'State Availability'!A37</f>
        <v>New Mexico</v>
      </c>
      <c r="AE40" s="71" t="str">
        <f>'State Availability'!B37</f>
        <v>X</v>
      </c>
      <c r="AF40" s="71" t="str">
        <f>'State Availability'!C37</f>
        <v>X</v>
      </c>
      <c r="AG40" s="71" t="str">
        <f>'State Availability'!D37</f>
        <v>X</v>
      </c>
      <c r="AH40" s="71" t="str">
        <f>IF(OR('State Availability'!E37="X",'State Availability'!F37="X"),"X",0)</f>
        <v>X</v>
      </c>
      <c r="AI40" s="71" t="str">
        <f>'State Availability'!G37</f>
        <v>X</v>
      </c>
      <c r="AJ40" s="71" t="str">
        <f>'State Availability'!H37</f>
        <v>X</v>
      </c>
      <c r="AK40" s="71">
        <f>'State Availability'!I37</f>
        <v>0</v>
      </c>
      <c r="AL40" s="71" t="str">
        <f>'State Availability'!J37</f>
        <v>X</v>
      </c>
      <c r="AM40" s="79">
        <f>'State Availability'!K37</f>
        <v>0</v>
      </c>
    </row>
    <row r="41" spans="1:39">
      <c r="P41">
        <f t="shared" si="2"/>
        <v>34</v>
      </c>
      <c r="AD41" s="70" t="str">
        <f>'State Availability'!A38</f>
        <v>New York</v>
      </c>
      <c r="AE41" s="71">
        <f>'State Availability'!B38</f>
        <v>0</v>
      </c>
      <c r="AF41" s="71">
        <f>'State Availability'!C38</f>
        <v>0</v>
      </c>
      <c r="AG41" s="71">
        <f>'State Availability'!D38</f>
        <v>0</v>
      </c>
      <c r="AH41" s="71">
        <f>IF(OR('State Availability'!E38="X",'State Availability'!F38="X"),"X",0)</f>
        <v>0</v>
      </c>
      <c r="AI41" s="71">
        <f>'State Availability'!G38</f>
        <v>0</v>
      </c>
      <c r="AJ41" s="71">
        <f>'State Availability'!H38</f>
        <v>0</v>
      </c>
      <c r="AK41" s="71">
        <f>'State Availability'!I38</f>
        <v>0</v>
      </c>
      <c r="AL41" s="71">
        <f>'State Availability'!J38</f>
        <v>0</v>
      </c>
      <c r="AM41" s="79">
        <f>'State Availability'!K38</f>
        <v>0</v>
      </c>
    </row>
    <row r="42" spans="1:39">
      <c r="P42">
        <f t="shared" si="2"/>
        <v>35</v>
      </c>
      <c r="AD42" s="70" t="str">
        <f>'State Availability'!A39</f>
        <v>North Carolina</v>
      </c>
      <c r="AE42" s="71" t="str">
        <f>'State Availability'!B39</f>
        <v>X</v>
      </c>
      <c r="AF42" s="71" t="str">
        <f>'State Availability'!C39</f>
        <v>X</v>
      </c>
      <c r="AG42" s="71" t="str">
        <f>'State Availability'!D39</f>
        <v>X</v>
      </c>
      <c r="AH42" s="71" t="str">
        <f>IF(OR('State Availability'!E39="X",'State Availability'!F39="X"),"X",0)</f>
        <v>X</v>
      </c>
      <c r="AI42" s="71" t="str">
        <f>'State Availability'!G39</f>
        <v>X</v>
      </c>
      <c r="AJ42" s="71" t="str">
        <f>'State Availability'!H39</f>
        <v>X</v>
      </c>
      <c r="AK42" s="71" t="str">
        <f>'State Availability'!I39</f>
        <v>X</v>
      </c>
      <c r="AL42" s="71" t="str">
        <f>'State Availability'!J39</f>
        <v>X</v>
      </c>
      <c r="AM42" s="79">
        <f>'State Availability'!K39</f>
        <v>0</v>
      </c>
    </row>
    <row r="43" spans="1:39">
      <c r="P43">
        <f t="shared" si="2"/>
        <v>36</v>
      </c>
      <c r="AD43" s="70" t="str">
        <f>'State Availability'!A40</f>
        <v>North Dakota</v>
      </c>
      <c r="AE43" s="71" t="str">
        <f>'State Availability'!B40</f>
        <v>X</v>
      </c>
      <c r="AF43" s="71" t="str">
        <f>'State Availability'!C40</f>
        <v>X</v>
      </c>
      <c r="AG43" s="71" t="str">
        <f>'State Availability'!D40</f>
        <v>X</v>
      </c>
      <c r="AH43" s="71" t="str">
        <f>IF(OR('State Availability'!E40="X",'State Availability'!F40="X"),"X",0)</f>
        <v>X</v>
      </c>
      <c r="AI43" s="71" t="str">
        <f>'State Availability'!G40</f>
        <v>X</v>
      </c>
      <c r="AJ43" s="71" t="str">
        <f>'State Availability'!H40</f>
        <v>X</v>
      </c>
      <c r="AK43" s="71" t="str">
        <f>'State Availability'!I40</f>
        <v>X</v>
      </c>
      <c r="AL43" s="71" t="str">
        <f>'State Availability'!J40</f>
        <v>X</v>
      </c>
      <c r="AM43" s="79">
        <f>'State Availability'!K40</f>
        <v>0</v>
      </c>
    </row>
    <row r="44" spans="1:39">
      <c r="P44">
        <f t="shared" si="2"/>
        <v>37</v>
      </c>
      <c r="AD44" s="70" t="str">
        <f>'State Availability'!A41</f>
        <v>Ohio</v>
      </c>
      <c r="AE44" s="71" t="str">
        <f>'State Availability'!B41</f>
        <v>X</v>
      </c>
      <c r="AF44" s="71" t="str">
        <f>'State Availability'!C41</f>
        <v>X</v>
      </c>
      <c r="AG44" s="71" t="str">
        <f>'State Availability'!D41</f>
        <v>X</v>
      </c>
      <c r="AH44" s="71" t="str">
        <f>IF(OR('State Availability'!E41="X",'State Availability'!F41="X"),"X",0)</f>
        <v>X</v>
      </c>
      <c r="AI44" s="71" t="str">
        <f>'State Availability'!G41</f>
        <v>X</v>
      </c>
      <c r="AJ44" s="71" t="str">
        <f>'State Availability'!H41</f>
        <v>X</v>
      </c>
      <c r="AK44" s="71" t="str">
        <f>'State Availability'!I41</f>
        <v>X</v>
      </c>
      <c r="AL44" s="71" t="str">
        <f>'State Availability'!J41</f>
        <v>X</v>
      </c>
      <c r="AM44" s="79">
        <f>'State Availability'!K41</f>
        <v>0</v>
      </c>
    </row>
    <row r="45" spans="1:39">
      <c r="P45">
        <f t="shared" si="2"/>
        <v>38</v>
      </c>
      <c r="AD45" s="70" t="str">
        <f>'State Availability'!A42</f>
        <v>Oklahoma</v>
      </c>
      <c r="AE45" s="71" t="str">
        <f>'State Availability'!B42</f>
        <v>X</v>
      </c>
      <c r="AF45" s="71" t="str">
        <f>'State Availability'!C42</f>
        <v>X</v>
      </c>
      <c r="AG45" s="71" t="str">
        <f>'State Availability'!D42</f>
        <v>X</v>
      </c>
      <c r="AH45" s="71" t="str">
        <f>IF(OR('State Availability'!E42="X",'State Availability'!F42="X"),"X",0)</f>
        <v>X</v>
      </c>
      <c r="AI45" s="71" t="str">
        <f>'State Availability'!G42</f>
        <v>X</v>
      </c>
      <c r="AJ45" s="71" t="str">
        <f>'State Availability'!H42</f>
        <v>X</v>
      </c>
      <c r="AK45" s="71" t="str">
        <f>'State Availability'!I42</f>
        <v>X</v>
      </c>
      <c r="AL45" s="71" t="str">
        <f>'State Availability'!J42</f>
        <v>X</v>
      </c>
      <c r="AM45" s="79">
        <f>'State Availability'!K42</f>
        <v>0</v>
      </c>
    </row>
    <row r="46" spans="1:39">
      <c r="P46">
        <f t="shared" si="2"/>
        <v>39</v>
      </c>
      <c r="AD46" s="70" t="str">
        <f>'State Availability'!A43</f>
        <v>Oregon</v>
      </c>
      <c r="AE46" s="71" t="str">
        <f>'State Availability'!B43</f>
        <v>X</v>
      </c>
      <c r="AF46" s="71" t="str">
        <f>'State Availability'!C43</f>
        <v>X</v>
      </c>
      <c r="AG46" s="71" t="str">
        <f>'State Availability'!D43</f>
        <v>X</v>
      </c>
      <c r="AH46" s="71" t="str">
        <f>IF(OR('State Availability'!E43="X",'State Availability'!F43="X"),"X",0)</f>
        <v>X</v>
      </c>
      <c r="AI46" s="71" t="str">
        <f>'State Availability'!G43</f>
        <v>X</v>
      </c>
      <c r="AJ46" s="71" t="str">
        <f>'State Availability'!H43</f>
        <v>X</v>
      </c>
      <c r="AK46" s="71" t="str">
        <f>'State Availability'!I43</f>
        <v>X</v>
      </c>
      <c r="AL46" s="71" t="str">
        <f>'State Availability'!J43</f>
        <v>X</v>
      </c>
      <c r="AM46" s="79">
        <f>'State Availability'!K43</f>
        <v>0</v>
      </c>
    </row>
    <row r="47" spans="1:39">
      <c r="P47">
        <f t="shared" si="2"/>
        <v>40</v>
      </c>
      <c r="AD47" s="70" t="str">
        <f>'State Availability'!A44</f>
        <v>Pennsylvania</v>
      </c>
      <c r="AE47" s="71" t="str">
        <f>'State Availability'!B44</f>
        <v>X</v>
      </c>
      <c r="AF47" s="71" t="str">
        <f>'State Availability'!C44</f>
        <v>X</v>
      </c>
      <c r="AG47" s="71" t="str">
        <f>'State Availability'!D44</f>
        <v>X</v>
      </c>
      <c r="AH47" s="71" t="str">
        <f>IF(OR('State Availability'!E44="X",'State Availability'!F44="X"),"X",0)</f>
        <v>X</v>
      </c>
      <c r="AI47" s="71">
        <f>'State Availability'!G44</f>
        <v>0</v>
      </c>
      <c r="AJ47" s="71">
        <f>'State Availability'!H44</f>
        <v>0</v>
      </c>
      <c r="AK47" s="71" t="str">
        <f>'State Availability'!I44</f>
        <v>X</v>
      </c>
      <c r="AL47" s="71" t="str">
        <f>'State Availability'!J44</f>
        <v>X</v>
      </c>
      <c r="AM47" s="79">
        <f>'State Availability'!K44</f>
        <v>0</v>
      </c>
    </row>
    <row r="48" spans="1:39">
      <c r="P48">
        <f t="shared" si="2"/>
        <v>41</v>
      </c>
      <c r="AD48" s="70" t="str">
        <f>'State Availability'!A45</f>
        <v>Rhode Island</v>
      </c>
      <c r="AE48" s="71" t="str">
        <f>'State Availability'!B45</f>
        <v>X</v>
      </c>
      <c r="AF48" s="71" t="str">
        <f>'State Availability'!C45</f>
        <v>X</v>
      </c>
      <c r="AG48" s="71" t="str">
        <f>'State Availability'!D45</f>
        <v>X</v>
      </c>
      <c r="AH48" s="71" t="str">
        <f>IF(OR('State Availability'!E45="X",'State Availability'!F45="X"),"X",0)</f>
        <v>X</v>
      </c>
      <c r="AI48" s="71" t="str">
        <f>'State Availability'!G45</f>
        <v>X</v>
      </c>
      <c r="AJ48" s="71" t="str">
        <f>'State Availability'!H45</f>
        <v>X</v>
      </c>
      <c r="AK48" s="71" t="str">
        <f>'State Availability'!I45</f>
        <v>X</v>
      </c>
      <c r="AL48" s="71" t="str">
        <f>'State Availability'!J45</f>
        <v>X</v>
      </c>
      <c r="AM48" s="79">
        <f>'State Availability'!K45</f>
        <v>0</v>
      </c>
    </row>
    <row r="49" spans="16:39">
      <c r="P49">
        <f t="shared" si="2"/>
        <v>42</v>
      </c>
      <c r="AD49" s="70" t="str">
        <f>'State Availability'!A46</f>
        <v>South Carolina</v>
      </c>
      <c r="AE49" s="71" t="str">
        <f>'State Availability'!B46</f>
        <v>X</v>
      </c>
      <c r="AF49" s="71" t="str">
        <f>'State Availability'!C46</f>
        <v>X</v>
      </c>
      <c r="AG49" s="71" t="str">
        <f>'State Availability'!D46</f>
        <v>X</v>
      </c>
      <c r="AH49" s="71" t="str">
        <f>IF(OR('State Availability'!E46="X",'State Availability'!F46="X"),"X",0)</f>
        <v>X</v>
      </c>
      <c r="AI49" s="71" t="str">
        <f>'State Availability'!G46</f>
        <v>X</v>
      </c>
      <c r="AJ49" s="71">
        <f>'State Availability'!H46</f>
        <v>0</v>
      </c>
      <c r="AK49" s="71" t="str">
        <f>'State Availability'!I46</f>
        <v>X</v>
      </c>
      <c r="AL49" s="71" t="str">
        <f>'State Availability'!J46</f>
        <v>X</v>
      </c>
      <c r="AM49" s="79">
        <f>'State Availability'!K46</f>
        <v>0</v>
      </c>
    </row>
    <row r="50" spans="16:39">
      <c r="P50">
        <f t="shared" si="2"/>
        <v>43</v>
      </c>
      <c r="AD50" s="70" t="str">
        <f>'State Availability'!A47</f>
        <v>South Dakota</v>
      </c>
      <c r="AE50" s="71" t="str">
        <f>'State Availability'!B47</f>
        <v>X</v>
      </c>
      <c r="AF50" s="71" t="str">
        <f>'State Availability'!C47</f>
        <v>X</v>
      </c>
      <c r="AG50" s="71" t="str">
        <f>'State Availability'!D47</f>
        <v>X</v>
      </c>
      <c r="AH50" s="71" t="str">
        <f>IF(OR('State Availability'!E47="X",'State Availability'!F47="X"),"X",0)</f>
        <v>X</v>
      </c>
      <c r="AI50" s="71" t="str">
        <f>'State Availability'!G47</f>
        <v>X</v>
      </c>
      <c r="AJ50" s="71" t="str">
        <f>'State Availability'!H47</f>
        <v>X</v>
      </c>
      <c r="AK50" s="71" t="str">
        <f>'State Availability'!I47</f>
        <v>X</v>
      </c>
      <c r="AL50" s="71" t="str">
        <f>'State Availability'!J47</f>
        <v>X</v>
      </c>
      <c r="AM50" s="79">
        <f>'State Availability'!K47</f>
        <v>0</v>
      </c>
    </row>
    <row r="51" spans="16:39">
      <c r="P51">
        <f t="shared" si="2"/>
        <v>44</v>
      </c>
      <c r="AD51" s="70" t="str">
        <f>'State Availability'!A48</f>
        <v>Tennessee</v>
      </c>
      <c r="AE51" s="71" t="str">
        <f>'State Availability'!B48</f>
        <v>X</v>
      </c>
      <c r="AF51" s="71" t="str">
        <f>'State Availability'!C48</f>
        <v>X</v>
      </c>
      <c r="AG51" s="71" t="str">
        <f>'State Availability'!D48</f>
        <v>X</v>
      </c>
      <c r="AH51" s="71" t="str">
        <f>IF(OR('State Availability'!E48="X",'State Availability'!F48="X"),"X",0)</f>
        <v>X</v>
      </c>
      <c r="AI51" s="71" t="str">
        <f>'State Availability'!G48</f>
        <v>X</v>
      </c>
      <c r="AJ51" s="71" t="str">
        <f>'State Availability'!H48</f>
        <v>X</v>
      </c>
      <c r="AK51" s="71" t="str">
        <f>'State Availability'!I48</f>
        <v>X</v>
      </c>
      <c r="AL51" s="71" t="str">
        <f>'State Availability'!J48</f>
        <v>X</v>
      </c>
      <c r="AM51" s="79">
        <f>'State Availability'!K48</f>
        <v>0</v>
      </c>
    </row>
    <row r="52" spans="16:39">
      <c r="P52">
        <f t="shared" si="2"/>
        <v>45</v>
      </c>
      <c r="AD52" s="70" t="str">
        <f>'State Availability'!A49</f>
        <v>Texas</v>
      </c>
      <c r="AE52" s="71" t="str">
        <f>'State Availability'!B49</f>
        <v>X</v>
      </c>
      <c r="AF52" s="71">
        <f>'State Availability'!C49</f>
        <v>0</v>
      </c>
      <c r="AG52" s="71" t="str">
        <f>'State Availability'!D49</f>
        <v>X</v>
      </c>
      <c r="AH52" s="71" t="str">
        <f>IF(OR('State Availability'!E49="X",'State Availability'!F49="X"),"X",0)</f>
        <v>X</v>
      </c>
      <c r="AI52" s="71" t="str">
        <f>'State Availability'!G49</f>
        <v>X</v>
      </c>
      <c r="AJ52" s="71" t="str">
        <f>'State Availability'!H49</f>
        <v>X</v>
      </c>
      <c r="AK52" s="71" t="str">
        <f>'State Availability'!I49</f>
        <v>X</v>
      </c>
      <c r="AL52" s="71" t="str">
        <f>'State Availability'!J49</f>
        <v>X</v>
      </c>
      <c r="AM52" s="79">
        <f>'State Availability'!K49</f>
        <v>0</v>
      </c>
    </row>
    <row r="53" spans="16:39">
      <c r="P53">
        <f t="shared" si="2"/>
        <v>46</v>
      </c>
      <c r="AD53" s="70" t="str">
        <f>'State Availability'!A50</f>
        <v>Utah</v>
      </c>
      <c r="AE53" s="71">
        <f>'State Availability'!B50</f>
        <v>0</v>
      </c>
      <c r="AF53" s="71">
        <f>'State Availability'!C50</f>
        <v>0</v>
      </c>
      <c r="AG53" s="71" t="str">
        <f>'State Availability'!D50</f>
        <v>X</v>
      </c>
      <c r="AH53" s="71" t="str">
        <f>IF(OR('State Availability'!E50="X",'State Availability'!F50="X"),"X",0)</f>
        <v>X</v>
      </c>
      <c r="AI53" s="71" t="str">
        <f>'State Availability'!G50</f>
        <v>X</v>
      </c>
      <c r="AJ53" s="71" t="str">
        <f>'State Availability'!H50</f>
        <v>X</v>
      </c>
      <c r="AK53" s="71" t="str">
        <f>'State Availability'!I50</f>
        <v>X</v>
      </c>
      <c r="AL53" s="71" t="str">
        <f>'State Availability'!J50</f>
        <v>X</v>
      </c>
      <c r="AM53" s="79">
        <f>'State Availability'!K50</f>
        <v>0</v>
      </c>
    </row>
    <row r="54" spans="16:39">
      <c r="P54">
        <f t="shared" si="2"/>
        <v>47</v>
      </c>
      <c r="AD54" s="70" t="str">
        <f>'State Availability'!A51</f>
        <v>Vermont</v>
      </c>
      <c r="AE54" s="71" t="str">
        <f>'State Availability'!B51</f>
        <v>X</v>
      </c>
      <c r="AF54" s="71" t="str">
        <f>'State Availability'!C51</f>
        <v>X</v>
      </c>
      <c r="AG54" s="71" t="str">
        <f>'State Availability'!D51</f>
        <v>X</v>
      </c>
      <c r="AH54" s="71" t="str">
        <f>IF(OR('State Availability'!E51="X",'State Availability'!F51="X"),"X",0)</f>
        <v>X</v>
      </c>
      <c r="AI54" s="71" t="str">
        <f>'State Availability'!G51</f>
        <v>X</v>
      </c>
      <c r="AJ54" s="71">
        <f>'State Availability'!H51</f>
        <v>0</v>
      </c>
      <c r="AK54" s="71" t="str">
        <f>'State Availability'!I51</f>
        <v>X</v>
      </c>
      <c r="AL54" s="71" t="str">
        <f>'State Availability'!J51</f>
        <v>X</v>
      </c>
      <c r="AM54" s="79">
        <f>'State Availability'!K51</f>
        <v>0</v>
      </c>
    </row>
    <row r="55" spans="16:39">
      <c r="P55">
        <f t="shared" si="2"/>
        <v>48</v>
      </c>
      <c r="AD55" s="70" t="str">
        <f>'State Availability'!A52</f>
        <v>Virginia</v>
      </c>
      <c r="AE55" s="71" t="str">
        <f>'State Availability'!B52</f>
        <v>X</v>
      </c>
      <c r="AF55" s="71" t="str">
        <f>'State Availability'!C52</f>
        <v>X</v>
      </c>
      <c r="AG55" s="71" t="str">
        <f>'State Availability'!D52</f>
        <v>X</v>
      </c>
      <c r="AH55" s="71" t="str">
        <f>IF(OR('State Availability'!E52="X",'State Availability'!F52="X"),"X",0)</f>
        <v>X</v>
      </c>
      <c r="AI55" s="71" t="str">
        <f>'State Availability'!G52</f>
        <v>X</v>
      </c>
      <c r="AJ55" s="71" t="str">
        <f>'State Availability'!H52</f>
        <v>X</v>
      </c>
      <c r="AK55" s="71" t="str">
        <f>'State Availability'!I52</f>
        <v>X</v>
      </c>
      <c r="AL55" s="71" t="str">
        <f>'State Availability'!J52</f>
        <v>X</v>
      </c>
      <c r="AM55" s="79">
        <f>'State Availability'!K52</f>
        <v>0</v>
      </c>
    </row>
    <row r="56" spans="16:39">
      <c r="P56">
        <f t="shared" si="2"/>
        <v>49</v>
      </c>
      <c r="AD56" s="70" t="str">
        <f>'State Availability'!A53</f>
        <v>Washington</v>
      </c>
      <c r="AE56" s="71" t="str">
        <f>'State Availability'!B53</f>
        <v>X</v>
      </c>
      <c r="AF56" s="71" t="str">
        <f>'State Availability'!C53</f>
        <v>X</v>
      </c>
      <c r="AG56" s="71" t="str">
        <f>'State Availability'!D53</f>
        <v>X</v>
      </c>
      <c r="AH56" s="71" t="str">
        <f>IF(OR('State Availability'!E53="X",'State Availability'!F53="X"),"X",0)</f>
        <v>X</v>
      </c>
      <c r="AI56" s="71">
        <f>'State Availability'!G53</f>
        <v>0</v>
      </c>
      <c r="AJ56" s="71">
        <f>'State Availability'!H53</f>
        <v>0</v>
      </c>
      <c r="AK56" s="71" t="str">
        <f>'State Availability'!I53</f>
        <v>X</v>
      </c>
      <c r="AL56" s="71" t="str">
        <f>'State Availability'!J53</f>
        <v>X</v>
      </c>
      <c r="AM56" s="79">
        <f>'State Availability'!K53</f>
        <v>0</v>
      </c>
    </row>
    <row r="57" spans="16:39">
      <c r="P57">
        <f t="shared" si="2"/>
        <v>50</v>
      </c>
      <c r="AD57" s="70" t="str">
        <f>'State Availability'!A54</f>
        <v>West Virginia</v>
      </c>
      <c r="AE57" s="71" t="str">
        <f>'State Availability'!B54</f>
        <v>X</v>
      </c>
      <c r="AF57" s="71" t="str">
        <f>'State Availability'!C54</f>
        <v>X</v>
      </c>
      <c r="AG57" s="71" t="str">
        <f>'State Availability'!D54</f>
        <v>X</v>
      </c>
      <c r="AH57" s="71" t="str">
        <f>IF(OR('State Availability'!E54="X",'State Availability'!F54="X"),"X",0)</f>
        <v>X</v>
      </c>
      <c r="AI57" s="71" t="str">
        <f>'State Availability'!G54</f>
        <v>X</v>
      </c>
      <c r="AJ57" s="71">
        <f>'State Availability'!H54</f>
        <v>0</v>
      </c>
      <c r="AK57" s="71" t="str">
        <f>'State Availability'!I54</f>
        <v>X</v>
      </c>
      <c r="AL57" s="71" t="str">
        <f>'State Availability'!J54</f>
        <v>X</v>
      </c>
      <c r="AM57" s="79">
        <f>'State Availability'!K54</f>
        <v>0</v>
      </c>
    </row>
    <row r="58" spans="16:39">
      <c r="P58">
        <f t="shared" si="2"/>
        <v>51</v>
      </c>
      <c r="AD58" s="70" t="str">
        <f>'State Availability'!A55</f>
        <v>Wisconsin</v>
      </c>
      <c r="AE58" s="71" t="str">
        <f>'State Availability'!B55</f>
        <v>X</v>
      </c>
      <c r="AF58" s="71" t="str">
        <f>'State Availability'!C55</f>
        <v>X</v>
      </c>
      <c r="AG58" s="71" t="str">
        <f>'State Availability'!D55</f>
        <v>X</v>
      </c>
      <c r="AH58" s="71" t="str">
        <f>IF(OR('State Availability'!E55="X",'State Availability'!F55="X"),"X",0)</f>
        <v>X</v>
      </c>
      <c r="AI58" s="71" t="str">
        <f>'State Availability'!G55</f>
        <v>X</v>
      </c>
      <c r="AJ58" s="71" t="str">
        <f>'State Availability'!H55</f>
        <v>X</v>
      </c>
      <c r="AK58" s="71" t="str">
        <f>'State Availability'!I55</f>
        <v>X</v>
      </c>
      <c r="AL58" s="71" t="str">
        <f>'State Availability'!J55</f>
        <v>X</v>
      </c>
      <c r="AM58" s="79">
        <f>'State Availability'!K55</f>
        <v>0</v>
      </c>
    </row>
    <row r="59" spans="16:39">
      <c r="P59">
        <f t="shared" si="2"/>
        <v>52</v>
      </c>
      <c r="AD59" s="70" t="str">
        <f>'State Availability'!A56</f>
        <v>Wyoming</v>
      </c>
      <c r="AE59" s="71" t="str">
        <f>'State Availability'!B56</f>
        <v>X</v>
      </c>
      <c r="AF59" s="71" t="str">
        <f>'State Availability'!C56</f>
        <v>X</v>
      </c>
      <c r="AG59" s="71" t="str">
        <f>'State Availability'!D56</f>
        <v>X</v>
      </c>
      <c r="AH59" s="71" t="str">
        <f>IF(OR('State Availability'!E56="X",'State Availability'!F56="X"),"X",0)</f>
        <v>X</v>
      </c>
      <c r="AI59" s="71" t="str">
        <f>'State Availability'!G56</f>
        <v>X</v>
      </c>
      <c r="AJ59" s="71" t="str">
        <f>'State Availability'!H56</f>
        <v>X</v>
      </c>
      <c r="AK59" s="71" t="str">
        <f>'State Availability'!I56</f>
        <v>X</v>
      </c>
      <c r="AL59" s="71" t="str">
        <f>'State Availability'!J56</f>
        <v>X</v>
      </c>
      <c r="AM59" s="79">
        <f>'State Availability'!K56</f>
        <v>0</v>
      </c>
    </row>
    <row r="60" spans="16:39">
      <c r="P60">
        <f t="shared" si="2"/>
        <v>53</v>
      </c>
    </row>
    <row r="61" spans="16:39">
      <c r="P61">
        <f t="shared" si="2"/>
        <v>54</v>
      </c>
      <c r="AA61" t="str">
        <f>Calculator!A18</f>
        <v>Nebraska</v>
      </c>
      <c r="AC61" s="70" t="s">
        <v>151</v>
      </c>
    </row>
    <row r="62" spans="16:39">
      <c r="P62">
        <f t="shared" si="2"/>
        <v>55</v>
      </c>
      <c r="AC62" s="70" t="s">
        <v>66</v>
      </c>
      <c r="AD62" s="70" t="s">
        <v>148</v>
      </c>
      <c r="AE62">
        <f>IF($AA$61="Washington",58,99)</f>
        <v>99</v>
      </c>
      <c r="AF62">
        <f>IF($AA$61="Minnesota",46,IF($AA$61="Washington",45,99))</f>
        <v>99</v>
      </c>
      <c r="AG62">
        <v>99</v>
      </c>
      <c r="AH62">
        <f>IF($AA$61="Missouri",75,99)</f>
        <v>99</v>
      </c>
      <c r="AI62">
        <v>99</v>
      </c>
    </row>
    <row r="63" spans="16:39">
      <c r="P63">
        <f t="shared" si="2"/>
        <v>56</v>
      </c>
      <c r="AD63" s="76" t="s">
        <v>149</v>
      </c>
      <c r="AE63">
        <f>IF($AA$61="Washington",51,99)</f>
        <v>99</v>
      </c>
      <c r="AF63">
        <f>IF($AA$61="Minnesota",41,IF($AA$61="Washington",41,99))</f>
        <v>99</v>
      </c>
      <c r="AG63">
        <v>99</v>
      </c>
      <c r="AH63">
        <f>IF($AA$61="Missouri",75,99)</f>
        <v>99</v>
      </c>
      <c r="AI63">
        <v>99</v>
      </c>
    </row>
    <row r="64" spans="16:39">
      <c r="P64">
        <f t="shared" si="2"/>
        <v>57</v>
      </c>
    </row>
    <row r="65" spans="16:35">
      <c r="P65">
        <f t="shared" si="2"/>
        <v>58</v>
      </c>
      <c r="AC65" s="70" t="s">
        <v>71</v>
      </c>
      <c r="AD65" s="70" t="s">
        <v>148</v>
      </c>
      <c r="AE65">
        <f>IF($AA$61="Washington",65,99)</f>
        <v>99</v>
      </c>
      <c r="AF65">
        <f>IF($AA$61="Minnesota",56,IF($AA$61="Washington",54,99))</f>
        <v>99</v>
      </c>
      <c r="AG65">
        <v>99</v>
      </c>
      <c r="AH65">
        <f>IF($AA$61="Minnesota",53,IF($AA$61="Missouri",75,99))</f>
        <v>99</v>
      </c>
      <c r="AI65">
        <v>99</v>
      </c>
    </row>
    <row r="66" spans="16:35">
      <c r="P66">
        <f t="shared" si="2"/>
        <v>59</v>
      </c>
      <c r="AD66" s="76" t="s">
        <v>149</v>
      </c>
      <c r="AE66">
        <f>IF($AA$61="Washington",58,99)</f>
        <v>99</v>
      </c>
      <c r="AF66">
        <f>IF($AA$61="Minnesota",49,IF($AA$61="Washington",48,99))</f>
        <v>99</v>
      </c>
      <c r="AG66">
        <v>99</v>
      </c>
      <c r="AH66">
        <f>IF($AA$61="Minnesota",46,IF($AA$61="Missouri",75,99))</f>
        <v>99</v>
      </c>
      <c r="AI66">
        <v>99</v>
      </c>
    </row>
    <row r="67" spans="16:35">
      <c r="P67">
        <f t="shared" si="2"/>
        <v>60</v>
      </c>
      <c r="AC67" s="70"/>
      <c r="AD67" s="70"/>
    </row>
    <row r="68" spans="16:35">
      <c r="P68">
        <f t="shared" si="2"/>
        <v>61</v>
      </c>
      <c r="AD68" s="80"/>
      <c r="AE68" s="81"/>
      <c r="AF68" s="81"/>
      <c r="AG68" s="81"/>
      <c r="AH68" s="81"/>
      <c r="AI68" s="81"/>
    </row>
    <row r="69" spans="16:35">
      <c r="P69">
        <f t="shared" si="2"/>
        <v>62</v>
      </c>
    </row>
    <row r="70" spans="16:35">
      <c r="P70">
        <f t="shared" si="2"/>
        <v>63</v>
      </c>
    </row>
    <row r="71" spans="16:35">
      <c r="P71">
        <f t="shared" si="2"/>
        <v>64</v>
      </c>
      <c r="AD71" s="70" t="s">
        <v>66</v>
      </c>
      <c r="AE71">
        <f>IF($D$8="NS",AE62,AE63)</f>
        <v>99</v>
      </c>
      <c r="AF71">
        <f t="shared" ref="AF71:AI71" si="3">IF($D$8="NS",AF62,AF63)</f>
        <v>99</v>
      </c>
      <c r="AG71">
        <f t="shared" si="3"/>
        <v>99</v>
      </c>
      <c r="AH71">
        <f t="shared" si="3"/>
        <v>99</v>
      </c>
      <c r="AI71">
        <f t="shared" si="3"/>
        <v>99</v>
      </c>
    </row>
    <row r="72" spans="16:35">
      <c r="P72">
        <f t="shared" si="2"/>
        <v>65</v>
      </c>
      <c r="AD72" s="70" t="s">
        <v>71</v>
      </c>
      <c r="AE72">
        <f>IF($D$8="NS",AE65,AE66)</f>
        <v>99</v>
      </c>
      <c r="AF72">
        <f>IF($D$8="NS",AF65,AF66)</f>
        <v>99</v>
      </c>
      <c r="AG72">
        <f>IF($D$8="NS",AG65,AG66)</f>
        <v>99</v>
      </c>
      <c r="AH72">
        <f>IF($D$8="NS",AH65,AH66)</f>
        <v>99</v>
      </c>
      <c r="AI72">
        <f>IF($D$8="NS",AI65,AI66)</f>
        <v>99</v>
      </c>
    </row>
    <row r="73" spans="16:35">
      <c r="P73">
        <f t="shared" ref="P73:P87" si="4">P72+1</f>
        <v>66</v>
      </c>
      <c r="AE73">
        <f>IF($D$7="M",AE71,AE72)</f>
        <v>99</v>
      </c>
      <c r="AF73">
        <f>IF($D$7="M",AF71,AF72)</f>
        <v>99</v>
      </c>
      <c r="AG73">
        <f>IF($D$7="M",AG71,AG72)</f>
        <v>99</v>
      </c>
      <c r="AH73">
        <f>IF($D$7="M",AH71,AH72)</f>
        <v>99</v>
      </c>
      <c r="AI73">
        <f>IF($D$7="M",AI71,AI72)</f>
        <v>99</v>
      </c>
    </row>
    <row r="74" spans="16:35">
      <c r="P74">
        <f t="shared" si="4"/>
        <v>67</v>
      </c>
      <c r="AD74">
        <f>IF($A$3=1,AE74,IF($A$3=2,AG74,AI74))</f>
        <v>99</v>
      </c>
      <c r="AE74">
        <f>IF($N$3="N",AE73,AF73)</f>
        <v>99</v>
      </c>
      <c r="AG74">
        <f>IF($N$3="N",AG73,AH73)</f>
        <v>99</v>
      </c>
      <c r="AI74">
        <f>AI73</f>
        <v>99</v>
      </c>
    </row>
    <row r="75" spans="16:35">
      <c r="P75">
        <f t="shared" si="4"/>
        <v>68</v>
      </c>
    </row>
    <row r="76" spans="16:35">
      <c r="P76">
        <f t="shared" si="4"/>
        <v>69</v>
      </c>
    </row>
    <row r="77" spans="16:35">
      <c r="P77">
        <f t="shared" si="4"/>
        <v>70</v>
      </c>
    </row>
    <row r="78" spans="16:35">
      <c r="P78">
        <f t="shared" si="4"/>
        <v>71</v>
      </c>
    </row>
    <row r="79" spans="16:35">
      <c r="P79">
        <f t="shared" si="4"/>
        <v>72</v>
      </c>
    </row>
    <row r="80" spans="16:35">
      <c r="P80">
        <f t="shared" si="4"/>
        <v>73</v>
      </c>
    </row>
    <row r="81" spans="16:16">
      <c r="P81">
        <f t="shared" si="4"/>
        <v>74</v>
      </c>
    </row>
    <row r="82" spans="16:16">
      <c r="P82">
        <f t="shared" si="4"/>
        <v>75</v>
      </c>
    </row>
    <row r="83" spans="16:16">
      <c r="P83">
        <f t="shared" si="4"/>
        <v>76</v>
      </c>
    </row>
    <row r="84" spans="16:16">
      <c r="P84">
        <f t="shared" si="4"/>
        <v>77</v>
      </c>
    </row>
    <row r="85" spans="16:16">
      <c r="P85">
        <f t="shared" si="4"/>
        <v>78</v>
      </c>
    </row>
    <row r="86" spans="16:16">
      <c r="P86">
        <f t="shared" si="4"/>
        <v>79</v>
      </c>
    </row>
    <row r="87" spans="16:16">
      <c r="P87">
        <f t="shared" si="4"/>
        <v>80</v>
      </c>
    </row>
  </sheetData>
  <sheetProtection password="C47E" sheet="1" objects="1" scenarios="1"/>
  <protectedRanges>
    <protectedRange sqref="H7:H9" name="Range4"/>
    <protectedRange sqref="H3:H4" name="Range3"/>
    <protectedRange sqref="A6:A9" name="Range2_1"/>
    <protectedRange sqref="A3:A4" name="Range1_1"/>
  </protectedRanges>
  <dataConsolidate/>
  <mergeCells count="5">
    <mergeCell ref="B20:E20"/>
    <mergeCell ref="G20:J20"/>
    <mergeCell ref="AE6:AF6"/>
    <mergeCell ref="AG6:AH6"/>
    <mergeCell ref="AJ6:AL6"/>
  </mergeCells>
  <phoneticPr fontId="10" type="noConversion"/>
  <dataValidations count="10">
    <dataValidation type="list" allowBlank="1" showInputMessage="1" showErrorMessage="1" sqref="H3">
      <formula1>$T$2:$T$4</formula1>
    </dataValidation>
    <dataValidation type="list" allowBlank="1" showInputMessage="1" showErrorMessage="1" sqref="H4:H5 H7">
      <formula1>$S$2:$S$3</formula1>
    </dataValidation>
    <dataValidation type="list" allowBlank="1" showInputMessage="1" showErrorMessage="1" sqref="H8">
      <formula1>$U$2:$U$4</formula1>
    </dataValidation>
    <dataValidation type="list" allowBlank="1" showInputMessage="1" showErrorMessage="1" sqref="H9">
      <formula1>$V$2:$V$6</formula1>
    </dataValidation>
    <dataValidation type="list" allowBlank="1" showInputMessage="1" showErrorMessage="1" sqref="A3">
      <formula1>$O$2:$O$4</formula1>
    </dataValidation>
    <dataValidation type="list" allowBlank="1" showInputMessage="1" showErrorMessage="1" sqref="A6">
      <formula1>$P$2:$P$87</formula1>
    </dataValidation>
    <dataValidation type="list" allowBlank="1" showInputMessage="1" showErrorMessage="1" sqref="A7">
      <formula1>$Q$2:$Q$3</formula1>
    </dataValidation>
    <dataValidation type="list" allowBlank="1" showInputMessage="1" showErrorMessage="1" sqref="A8">
      <formula1>$R$2:$R$3</formula1>
    </dataValidation>
    <dataValidation type="list" allowBlank="1" showInputMessage="1" showErrorMessage="1" sqref="A4">
      <formula1>$W$2:$W$18</formula1>
    </dataValidation>
    <dataValidation type="whole" allowBlank="1" showInputMessage="1" showErrorMessage="1" sqref="A9">
      <formula1>1000</formula1>
      <formula2>20000</formula2>
    </dataValidation>
  </dataValidations>
  <pageMargins left="0.75" right="0.75" top="1" bottom="1" header="0.5" footer="0.5"/>
  <pageSetup scale="91" orientation="landscape" r:id="rId1"/>
  <headerFooter alignWithMargins="0">
    <oddFooter>&amp;L&amp;F
&amp;A&amp;R&amp;D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1"/>
  <sheetViews>
    <sheetView workbookViewId="0">
      <selection activeCell="I39" sqref="I39"/>
    </sheetView>
  </sheetViews>
  <sheetFormatPr defaultRowHeight="12.75"/>
  <cols>
    <col min="1" max="2" width="9.140625" style="4"/>
    <col min="3" max="3" width="10.140625" style="4" customWidth="1"/>
    <col min="4" max="16384" width="9.140625" style="4"/>
  </cols>
  <sheetData>
    <row r="1" spans="1:14">
      <c r="A1" s="16">
        <f>'Initial Calculator'!A3</f>
        <v>2</v>
      </c>
      <c r="B1" s="4" t="s">
        <v>22</v>
      </c>
      <c r="I1" s="16" t="str">
        <f>'Initial Calculator'!H3</f>
        <v>N</v>
      </c>
      <c r="J1" t="s">
        <v>38</v>
      </c>
    </row>
    <row r="2" spans="1:14">
      <c r="A2" s="16">
        <f>'Initial Calculator'!A4</f>
        <v>1</v>
      </c>
      <c r="B2" t="s">
        <v>57</v>
      </c>
      <c r="I2" s="16" t="str">
        <f>'Initial Calculator'!H4</f>
        <v>N</v>
      </c>
      <c r="J2" t="s">
        <v>33</v>
      </c>
    </row>
    <row r="4" spans="1:14">
      <c r="A4" s="16">
        <f>'Initial Calculator'!A6</f>
        <v>50</v>
      </c>
      <c r="B4" s="4" t="s">
        <v>23</v>
      </c>
      <c r="I4" s="16" t="str">
        <f>'Initial Calculator'!H7</f>
        <v>N</v>
      </c>
      <c r="J4" s="4" t="s">
        <v>30</v>
      </c>
    </row>
    <row r="5" spans="1:14">
      <c r="A5" s="16" t="str">
        <f>'Initial Calculator'!A7</f>
        <v>M</v>
      </c>
      <c r="B5" s="4" t="s">
        <v>24</v>
      </c>
      <c r="I5" s="16">
        <f>'Initial Calculator'!H8</f>
        <v>0</v>
      </c>
      <c r="J5" s="4" t="s">
        <v>28</v>
      </c>
    </row>
    <row r="6" spans="1:14">
      <c r="A6" s="16" t="str">
        <f>'Initial Calculator'!A8</f>
        <v>NS</v>
      </c>
      <c r="B6" s="4" t="s">
        <v>25</v>
      </c>
      <c r="I6" s="16">
        <f>'Initial Calculator'!H9</f>
        <v>0</v>
      </c>
      <c r="J6" s="4" t="s">
        <v>29</v>
      </c>
    </row>
    <row r="7" spans="1:14">
      <c r="A7" s="16">
        <f>'Initial Calculator'!A9</f>
        <v>10000</v>
      </c>
      <c r="B7" s="4" t="s">
        <v>26</v>
      </c>
    </row>
    <row r="8" spans="1:14">
      <c r="F8" s="191" t="s">
        <v>45</v>
      </c>
      <c r="G8" s="192"/>
      <c r="H8" s="192"/>
      <c r="I8" s="193"/>
      <c r="K8" s="191" t="s">
        <v>18</v>
      </c>
      <c r="L8" s="192"/>
      <c r="M8" s="192"/>
      <c r="N8" s="193"/>
    </row>
    <row r="9" spans="1:14">
      <c r="A9" s="17"/>
      <c r="B9" s="17"/>
      <c r="C9" s="17"/>
      <c r="D9" s="17"/>
      <c r="E9" s="17"/>
      <c r="F9" s="24"/>
      <c r="G9" s="17"/>
      <c r="H9" s="17"/>
      <c r="I9" s="25"/>
      <c r="K9" s="24"/>
      <c r="L9" s="17"/>
      <c r="M9" s="17"/>
      <c r="N9" s="25"/>
    </row>
    <row r="10" spans="1:14">
      <c r="A10" s="49">
        <f>ROUND(0.2*VLOOKUP(A4,APPUs!A7:AS87,38+A1),2)</f>
        <v>0</v>
      </c>
      <c r="B10" s="17" t="s">
        <v>58</v>
      </c>
      <c r="C10" s="19"/>
      <c r="D10" s="18"/>
      <c r="E10" s="17"/>
      <c r="F10" s="24">
        <v>1</v>
      </c>
      <c r="G10" s="17">
        <v>0.5</v>
      </c>
      <c r="H10" s="17">
        <v>0.25</v>
      </c>
      <c r="I10" s="25">
        <f>1/12</f>
        <v>8.3333333333333329E-2</v>
      </c>
      <c r="K10" s="24">
        <v>1</v>
      </c>
      <c r="L10" s="17">
        <v>0.52</v>
      </c>
      <c r="M10" s="17">
        <v>0.26500000000000001</v>
      </c>
      <c r="N10" s="25">
        <v>0.09</v>
      </c>
    </row>
    <row r="11" spans="1:14">
      <c r="A11" s="17"/>
      <c r="B11" s="17"/>
      <c r="C11" s="17"/>
      <c r="D11" s="17"/>
      <c r="E11" s="17"/>
      <c r="F11" s="24" t="s">
        <v>14</v>
      </c>
      <c r="G11" s="17" t="s">
        <v>15</v>
      </c>
      <c r="H11" s="17" t="s">
        <v>16</v>
      </c>
      <c r="I11" s="25" t="s">
        <v>17</v>
      </c>
      <c r="K11" s="24" t="s">
        <v>14</v>
      </c>
      <c r="L11" s="17" t="s">
        <v>15</v>
      </c>
      <c r="M11" s="17" t="s">
        <v>16</v>
      </c>
      <c r="N11" s="25" t="s">
        <v>17</v>
      </c>
    </row>
    <row r="12" spans="1:14">
      <c r="A12" s="48">
        <f>IF(A1&lt;&gt;1,VLOOKUP(A4,APPUs!A7:AS87,42+A1,0),(VLOOKUP(A4,APPUs!A7:AS87,42+A1,0))+(A10*(A2-1)))</f>
        <v>46.16</v>
      </c>
      <c r="B12" s="32" t="s">
        <v>4</v>
      </c>
      <c r="C12" s="33"/>
      <c r="F12" s="24">
        <f>ROUND($A12*F$10,2)</f>
        <v>46.16</v>
      </c>
      <c r="G12" s="17">
        <f>ROUND($A12*G$10,2)</f>
        <v>23.08</v>
      </c>
      <c r="H12" s="17">
        <f>ROUND($A12*H$10,2)</f>
        <v>11.54</v>
      </c>
      <c r="I12" s="25">
        <f>ROUND($A12*I$10,2)</f>
        <v>3.85</v>
      </c>
      <c r="K12" s="24">
        <f>ROUND($A12*K$10,2)</f>
        <v>46.16</v>
      </c>
      <c r="L12" s="17">
        <f>ROUND($A12*L$10,2)</f>
        <v>24</v>
      </c>
      <c r="M12" s="17">
        <f>ROUND($A12*M$10,2)</f>
        <v>12.23</v>
      </c>
      <c r="N12" s="25">
        <f>ROUND($A12*N$10,2)</f>
        <v>4.1500000000000004</v>
      </c>
    </row>
    <row r="13" spans="1:14">
      <c r="A13" s="34">
        <f>A7/1000</f>
        <v>10</v>
      </c>
      <c r="B13" s="35" t="s">
        <v>5</v>
      </c>
      <c r="C13" s="36"/>
      <c r="F13" s="24">
        <f>ROUND(F12*$A13,2)</f>
        <v>461.6</v>
      </c>
      <c r="G13" s="17">
        <f>ROUND(G12*$A13,2)</f>
        <v>230.8</v>
      </c>
      <c r="H13" s="17">
        <f>ROUND(H12*$A13,2)</f>
        <v>115.4</v>
      </c>
      <c r="I13" s="25">
        <f>ROUND(I12*$A13,2)</f>
        <v>38.5</v>
      </c>
      <c r="K13" s="24">
        <f>ROUND(K12*$A13,2)</f>
        <v>461.6</v>
      </c>
      <c r="L13" s="17">
        <f>ROUND(L12*$A13,2)</f>
        <v>240</v>
      </c>
      <c r="M13" s="17">
        <f>ROUND(M12*$A13,2)</f>
        <v>122.3</v>
      </c>
      <c r="N13" s="25">
        <f>ROUND(N12*$A13,2)</f>
        <v>41.5</v>
      </c>
    </row>
    <row r="14" spans="1:14">
      <c r="F14" s="24"/>
      <c r="G14" s="17"/>
      <c r="H14" s="17"/>
      <c r="I14" s="25"/>
      <c r="K14" s="24"/>
      <c r="L14" s="17"/>
      <c r="M14" s="17"/>
      <c r="N14" s="25"/>
    </row>
    <row r="15" spans="1:14">
      <c r="A15" s="31">
        <f>IF(A1=3,0,20)</f>
        <v>20</v>
      </c>
      <c r="B15" s="32" t="s">
        <v>6</v>
      </c>
      <c r="C15" s="33"/>
      <c r="F15" s="24">
        <f>ROUND($A15*F$10,2)</f>
        <v>20</v>
      </c>
      <c r="G15" s="17">
        <f>ROUND($A15*G$10,2)</f>
        <v>10</v>
      </c>
      <c r="H15" s="17">
        <f>ROUND($A15*H$10,2)</f>
        <v>5</v>
      </c>
      <c r="I15" s="25">
        <f>ROUND($A15*I$10,2)</f>
        <v>1.67</v>
      </c>
      <c r="K15" s="24">
        <f>ROUND($A15*K$10,2)</f>
        <v>20</v>
      </c>
      <c r="L15" s="17">
        <f>ROUND($A15*L$10,2)</f>
        <v>10.4</v>
      </c>
      <c r="M15" s="17">
        <f>ROUND($A15*M$10,2)</f>
        <v>5.3</v>
      </c>
      <c r="N15" s="25">
        <f>ROUND($A15*N$10,2)</f>
        <v>1.8</v>
      </c>
    </row>
    <row r="16" spans="1:14">
      <c r="A16" s="37">
        <v>1</v>
      </c>
      <c r="B16" s="35" t="s">
        <v>7</v>
      </c>
      <c r="C16" s="36"/>
      <c r="F16" s="24">
        <f>ROUND(F15*$A16,2)</f>
        <v>20</v>
      </c>
      <c r="G16" s="17">
        <f>ROUND(G15*$A16,2)</f>
        <v>10</v>
      </c>
      <c r="H16" s="17">
        <f>ROUND(H15*$A16,2)</f>
        <v>5</v>
      </c>
      <c r="I16" s="25">
        <f>ROUND(I15*$A16,2)</f>
        <v>1.67</v>
      </c>
      <c r="K16" s="24">
        <f>ROUND(K15*$A16,2)</f>
        <v>20</v>
      </c>
      <c r="L16" s="17">
        <f>ROUND(L15*$A16,2)</f>
        <v>10.4</v>
      </c>
      <c r="M16" s="17">
        <f>ROUND(M15*$A16,2)</f>
        <v>5.3</v>
      </c>
      <c r="N16" s="25">
        <f>ROUND(N15*$A16,2)</f>
        <v>1.8</v>
      </c>
    </row>
    <row r="17" spans="1:22">
      <c r="F17" s="24"/>
      <c r="G17" s="17"/>
      <c r="H17" s="17"/>
      <c r="I17" s="25"/>
      <c r="K17" s="24"/>
      <c r="L17" s="17"/>
      <c r="M17" s="17"/>
      <c r="N17" s="25"/>
    </row>
    <row r="18" spans="1:22">
      <c r="A18" s="38">
        <f>IF(I6=0,0,IF(A1=3,VLOOKUP(A4,APPUs!A7:AK87,37,0),VLOOKUP(A4,APPUs!A7:AK87,36,0)))</f>
        <v>0</v>
      </c>
      <c r="B18" s="32" t="s">
        <v>10</v>
      </c>
      <c r="C18" s="33"/>
      <c r="F18" s="24">
        <f>ROUND($A18*F$10,2)</f>
        <v>0</v>
      </c>
      <c r="G18" s="17">
        <f>ROUND($A18*G$10,2)</f>
        <v>0</v>
      </c>
      <c r="H18" s="17">
        <f>ROUND($A18*H$10,2)</f>
        <v>0</v>
      </c>
      <c r="I18" s="25">
        <f>ROUND($A18*I$10,2)</f>
        <v>0</v>
      </c>
      <c r="K18" s="24">
        <f>ROUND($A18*K$10,2)</f>
        <v>0</v>
      </c>
      <c r="L18" s="17">
        <f>ROUND($A18*L$10,2)</f>
        <v>0</v>
      </c>
      <c r="M18" s="17">
        <f>ROUND($A18*M$10,2)</f>
        <v>0</v>
      </c>
      <c r="N18" s="25">
        <f>ROUND($A18*N$10,2)</f>
        <v>0</v>
      </c>
    </row>
    <row r="19" spans="1:22">
      <c r="A19" s="34">
        <f>I6*(A7/1000)</f>
        <v>0</v>
      </c>
      <c r="B19" s="35" t="s">
        <v>11</v>
      </c>
      <c r="C19" s="36"/>
      <c r="F19" s="24">
        <f>ROUND(F18*$A19,2)</f>
        <v>0</v>
      </c>
      <c r="G19" s="17">
        <f>ROUND(G18*$A19,2)</f>
        <v>0</v>
      </c>
      <c r="H19" s="17">
        <f>ROUND(H18*$A19,2)</f>
        <v>0</v>
      </c>
      <c r="I19" s="25">
        <f>ROUND(I18*$A19,2)</f>
        <v>0</v>
      </c>
      <c r="K19" s="24">
        <f>ROUND(K18*$A19,2)</f>
        <v>0</v>
      </c>
      <c r="L19" s="17">
        <f>ROUND(L18*$A19,2)</f>
        <v>0</v>
      </c>
      <c r="M19" s="17">
        <f>ROUND(M18*$A19,2)</f>
        <v>0</v>
      </c>
      <c r="N19" s="25">
        <f>ROUND(N18*$A19,2)</f>
        <v>0</v>
      </c>
    </row>
    <row r="20" spans="1:22">
      <c r="F20" s="24"/>
      <c r="G20" s="17"/>
      <c r="H20" s="17"/>
      <c r="I20" s="25"/>
      <c r="K20" s="24"/>
      <c r="L20" s="17"/>
      <c r="M20" s="17"/>
      <c r="N20" s="25"/>
    </row>
    <row r="21" spans="1:22">
      <c r="A21" s="38">
        <f>IF(I4="N",0,IF(A1=3,VLOOKUP(A4,APPUs!A7:AM87,39,0),VLOOKUP(A4,APPUs!A7:AM87,38,0)))</f>
        <v>0</v>
      </c>
      <c r="B21" s="32" t="s">
        <v>8</v>
      </c>
      <c r="C21" s="33"/>
      <c r="F21" s="24">
        <f>ROUND($A21*F$10,2)</f>
        <v>0</v>
      </c>
      <c r="G21" s="17">
        <f>ROUND($A21*G$10,2)</f>
        <v>0</v>
      </c>
      <c r="H21" s="17">
        <f>ROUND($A21*H$10,2)</f>
        <v>0</v>
      </c>
      <c r="I21" s="25">
        <f>ROUND($A21*I$10,2)</f>
        <v>0</v>
      </c>
      <c r="K21" s="24">
        <f>ROUND($A21*K$10,2)</f>
        <v>0</v>
      </c>
      <c r="L21" s="17">
        <f>ROUND($A21*L$10,2)</f>
        <v>0</v>
      </c>
      <c r="M21" s="17">
        <f>ROUND($A21*M$10,2)</f>
        <v>0</v>
      </c>
      <c r="N21" s="25">
        <f>ROUND($A21*N$10,2)</f>
        <v>0</v>
      </c>
    </row>
    <row r="22" spans="1:22">
      <c r="A22" s="34">
        <f>IF(I4="N",0,A13)</f>
        <v>0</v>
      </c>
      <c r="B22" s="35" t="s">
        <v>9</v>
      </c>
      <c r="C22" s="36"/>
      <c r="F22" s="24">
        <f>ROUND(F21*$A22,2)</f>
        <v>0</v>
      </c>
      <c r="G22" s="17">
        <f>ROUND(G21*$A22,2)</f>
        <v>0</v>
      </c>
      <c r="H22" s="17">
        <f>ROUND(H21*$A22,2)</f>
        <v>0</v>
      </c>
      <c r="I22" s="25">
        <f>ROUND(I21*$A22,2)</f>
        <v>0</v>
      </c>
      <c r="K22" s="24">
        <f>ROUND(K21*$A22,2)</f>
        <v>0</v>
      </c>
      <c r="L22" s="17">
        <f>ROUND(L21*$A22,2)</f>
        <v>0</v>
      </c>
      <c r="M22" s="17">
        <f>ROUND(M21*$A22,2)</f>
        <v>0</v>
      </c>
      <c r="N22" s="25">
        <f>ROUND(N21*$A22,2)</f>
        <v>0</v>
      </c>
    </row>
    <row r="23" spans="1:22">
      <c r="F23" s="24"/>
      <c r="G23" s="17"/>
      <c r="H23" s="17"/>
      <c r="I23" s="25"/>
      <c r="K23" s="24"/>
      <c r="L23" s="17"/>
      <c r="M23" s="17"/>
      <c r="N23" s="25"/>
    </row>
    <row r="24" spans="1:22">
      <c r="A24" s="38">
        <f>IF(I5=0,0,VLOOKUP(A4,APPUs!A7:AK87,35,0))</f>
        <v>0</v>
      </c>
      <c r="B24" s="32" t="s">
        <v>12</v>
      </c>
      <c r="C24" s="33"/>
      <c r="F24" s="24">
        <f>ROUND($A24*F$10,2)</f>
        <v>0</v>
      </c>
      <c r="G24" s="17">
        <f>ROUND($A24*G$10,2)</f>
        <v>0</v>
      </c>
      <c r="H24" s="17">
        <f>ROUND($A24*H$10,2)</f>
        <v>0</v>
      </c>
      <c r="I24" s="25">
        <f>ROUND($A24*I$10,2)</f>
        <v>0</v>
      </c>
      <c r="K24" s="24">
        <f>ROUND($A24*K$10,2)</f>
        <v>0</v>
      </c>
      <c r="L24" s="17">
        <f>ROUND($A24*L$10,2)</f>
        <v>0</v>
      </c>
      <c r="M24" s="17">
        <f>ROUND($A24*M$10,2)</f>
        <v>0</v>
      </c>
      <c r="N24" s="25">
        <f>ROUND($A24*N$10,2)</f>
        <v>0</v>
      </c>
    </row>
    <row r="25" spans="1:22">
      <c r="A25" s="34">
        <f>I5/1000</f>
        <v>0</v>
      </c>
      <c r="B25" s="35" t="s">
        <v>13</v>
      </c>
      <c r="C25" s="36"/>
      <c r="F25" s="24">
        <f>ROUND(F24*$A25,2)</f>
        <v>0</v>
      </c>
      <c r="G25" s="17">
        <f>ROUND(G24*$A25,2)</f>
        <v>0</v>
      </c>
      <c r="H25" s="17">
        <f>ROUND(H24*$A25,2)</f>
        <v>0</v>
      </c>
      <c r="I25" s="25">
        <f>ROUND(I24*$A25,2)</f>
        <v>0</v>
      </c>
      <c r="K25" s="24">
        <f>ROUND(K24*$A25,2)</f>
        <v>0</v>
      </c>
      <c r="L25" s="17">
        <f>ROUND(L24*$A25,2)</f>
        <v>0</v>
      </c>
      <c r="M25" s="17">
        <f>ROUND(M24*$A25,2)</f>
        <v>0</v>
      </c>
      <c r="N25" s="25">
        <f>ROUND(N24*$A25,2)</f>
        <v>0</v>
      </c>
    </row>
    <row r="26" spans="1:22">
      <c r="F26" s="24"/>
      <c r="G26" s="17"/>
      <c r="H26" s="17"/>
      <c r="I26" s="25"/>
      <c r="K26" s="24"/>
      <c r="L26" s="17"/>
      <c r="M26" s="17"/>
      <c r="N26" s="25"/>
    </row>
    <row r="27" spans="1:22" s="5" customFormat="1">
      <c r="F27" s="26"/>
      <c r="G27" s="22"/>
      <c r="H27" s="22"/>
      <c r="I27" s="27"/>
      <c r="K27" s="26"/>
      <c r="L27" s="22"/>
      <c r="M27" s="22"/>
      <c r="N27" s="27"/>
      <c r="O27" s="8"/>
      <c r="P27" s="8"/>
      <c r="Q27" s="8"/>
      <c r="R27" s="8"/>
      <c r="S27" s="8"/>
      <c r="T27" s="8"/>
      <c r="U27" s="8"/>
      <c r="V27" s="8"/>
    </row>
    <row r="28" spans="1:22">
      <c r="F28" s="24"/>
      <c r="G28" s="17"/>
      <c r="H28" s="17"/>
      <c r="I28" s="25"/>
      <c r="K28" s="24"/>
      <c r="L28" s="17"/>
      <c r="M28" s="17"/>
      <c r="N28" s="25"/>
    </row>
    <row r="29" spans="1:22">
      <c r="F29" s="24" t="s">
        <v>0</v>
      </c>
      <c r="G29" s="17" t="s">
        <v>3</v>
      </c>
      <c r="H29" s="17" t="s">
        <v>1</v>
      </c>
      <c r="I29" s="25" t="s">
        <v>2</v>
      </c>
      <c r="K29" s="24" t="s">
        <v>0</v>
      </c>
      <c r="L29" s="17" t="s">
        <v>3</v>
      </c>
      <c r="M29" s="17" t="s">
        <v>1</v>
      </c>
      <c r="N29" s="25" t="s">
        <v>2</v>
      </c>
    </row>
    <row r="30" spans="1:22">
      <c r="F30" s="24"/>
      <c r="G30" s="17"/>
      <c r="H30" s="17"/>
      <c r="I30" s="25"/>
      <c r="K30" s="24"/>
      <c r="L30" s="17"/>
      <c r="M30" s="17"/>
      <c r="N30" s="25"/>
    </row>
    <row r="31" spans="1:22">
      <c r="C31" s="20"/>
      <c r="F31" s="28">
        <f>F13+F16+F19+F22+F25</f>
        <v>481.6</v>
      </c>
      <c r="G31" s="29">
        <f>G13+G16+G19+G22+G25</f>
        <v>240.8</v>
      </c>
      <c r="H31" s="29">
        <f>H13+H16+H19+H22+H25</f>
        <v>120.4</v>
      </c>
      <c r="I31" s="30">
        <f>I13+I16+I19+I22+I25</f>
        <v>40.17</v>
      </c>
      <c r="K31" s="28">
        <f>K13+K16+K19+K22+K25</f>
        <v>481.6</v>
      </c>
      <c r="L31" s="29">
        <f>L13+L16+L19+L22+L25</f>
        <v>250.4</v>
      </c>
      <c r="M31" s="29">
        <f>M13+M16+M19+M22+M25</f>
        <v>127.6</v>
      </c>
      <c r="N31" s="30">
        <f>N13+N16+N19+N22+N25</f>
        <v>43.3</v>
      </c>
    </row>
  </sheetData>
  <sheetProtection password="C47E" sheet="1" objects="1" scenarios="1"/>
  <mergeCells count="2">
    <mergeCell ref="F8:I8"/>
    <mergeCell ref="K8:N8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87"/>
  <sheetViews>
    <sheetView workbookViewId="0">
      <pane xSplit="1" ySplit="5" topLeftCell="B6" activePane="bottomRight" state="frozen"/>
      <selection activeCell="N20" sqref="N20"/>
      <selection pane="topRight" activeCell="N20" sqref="N20"/>
      <selection pane="bottomLeft" activeCell="N20" sqref="N20"/>
      <selection pane="bottomRight" activeCell="I39" sqref="I39"/>
    </sheetView>
  </sheetViews>
  <sheetFormatPr defaultRowHeight="12.75"/>
  <cols>
    <col min="1" max="1" width="9.140625" style="10"/>
    <col min="2" max="2" width="2.28515625" style="10" customWidth="1"/>
    <col min="3" max="6" width="9.140625" style="2"/>
    <col min="7" max="8" width="11.42578125" style="2" customWidth="1"/>
    <col min="9" max="39" width="9.140625" style="2"/>
    <col min="40" max="40" width="3.7109375" style="2" customWidth="1"/>
    <col min="41" max="41" width="4" style="22" customWidth="1"/>
    <col min="42" max="42" width="16.5703125" style="10" customWidth="1"/>
    <col min="43" max="45" width="9.140625" style="2"/>
    <col min="46" max="46" width="2.7109375" style="2" customWidth="1"/>
    <col min="47" max="16384" width="9.140625" style="2"/>
  </cols>
  <sheetData>
    <row r="1" spans="1:47">
      <c r="AJ1" s="2">
        <v>1.8</v>
      </c>
      <c r="AK1" s="2">
        <v>2.4</v>
      </c>
      <c r="AQ1" s="10">
        <v>1</v>
      </c>
      <c r="AR1" s="10">
        <v>2</v>
      </c>
      <c r="AS1" s="10">
        <v>3</v>
      </c>
    </row>
    <row r="2" spans="1:47">
      <c r="A2" s="10">
        <v>1</v>
      </c>
      <c r="B2" s="10">
        <f>A2+1</f>
        <v>2</v>
      </c>
      <c r="C2" s="99">
        <f t="shared" ref="C2:AM2" si="0">B2+1</f>
        <v>3</v>
      </c>
      <c r="D2" s="99">
        <f t="shared" si="0"/>
        <v>4</v>
      </c>
      <c r="E2" s="99">
        <f t="shared" si="0"/>
        <v>5</v>
      </c>
      <c r="F2" s="99">
        <f t="shared" si="0"/>
        <v>6</v>
      </c>
      <c r="G2" s="99">
        <f t="shared" si="0"/>
        <v>7</v>
      </c>
      <c r="H2" s="99">
        <f t="shared" si="0"/>
        <v>8</v>
      </c>
      <c r="I2" s="99">
        <f t="shared" si="0"/>
        <v>9</v>
      </c>
      <c r="J2" s="99">
        <f t="shared" si="0"/>
        <v>10</v>
      </c>
      <c r="K2" s="99">
        <f t="shared" si="0"/>
        <v>11</v>
      </c>
      <c r="L2" s="99">
        <f t="shared" si="0"/>
        <v>12</v>
      </c>
      <c r="M2" s="99">
        <f t="shared" si="0"/>
        <v>13</v>
      </c>
      <c r="N2" s="99">
        <f t="shared" si="0"/>
        <v>14</v>
      </c>
      <c r="O2" s="99">
        <f t="shared" si="0"/>
        <v>15</v>
      </c>
      <c r="P2" s="99">
        <f t="shared" si="0"/>
        <v>16</v>
      </c>
      <c r="Q2" s="99">
        <f t="shared" si="0"/>
        <v>17</v>
      </c>
      <c r="R2" s="99">
        <f t="shared" si="0"/>
        <v>18</v>
      </c>
      <c r="S2" s="99">
        <f t="shared" si="0"/>
        <v>19</v>
      </c>
      <c r="T2" s="99">
        <f t="shared" si="0"/>
        <v>20</v>
      </c>
      <c r="U2" s="99">
        <f t="shared" si="0"/>
        <v>21</v>
      </c>
      <c r="V2" s="99">
        <f t="shared" si="0"/>
        <v>22</v>
      </c>
      <c r="W2" s="99">
        <f t="shared" si="0"/>
        <v>23</v>
      </c>
      <c r="X2" s="99">
        <f t="shared" si="0"/>
        <v>24</v>
      </c>
      <c r="Y2" s="99">
        <f t="shared" si="0"/>
        <v>25</v>
      </c>
      <c r="Z2" s="99">
        <f t="shared" si="0"/>
        <v>26</v>
      </c>
      <c r="AA2" s="99">
        <f t="shared" si="0"/>
        <v>27</v>
      </c>
      <c r="AB2" s="99">
        <f t="shared" si="0"/>
        <v>28</v>
      </c>
      <c r="AC2" s="99">
        <f t="shared" si="0"/>
        <v>29</v>
      </c>
      <c r="AD2" s="99">
        <f t="shared" si="0"/>
        <v>30</v>
      </c>
      <c r="AE2" s="99">
        <f t="shared" si="0"/>
        <v>31</v>
      </c>
      <c r="AF2" s="99">
        <f t="shared" si="0"/>
        <v>32</v>
      </c>
      <c r="AG2" s="99">
        <f t="shared" si="0"/>
        <v>33</v>
      </c>
      <c r="AH2" s="99">
        <f t="shared" si="0"/>
        <v>34</v>
      </c>
      <c r="AI2" s="99">
        <f t="shared" si="0"/>
        <v>35</v>
      </c>
      <c r="AJ2" s="99">
        <f t="shared" si="0"/>
        <v>36</v>
      </c>
      <c r="AK2" s="99">
        <f t="shared" si="0"/>
        <v>37</v>
      </c>
      <c r="AL2" s="99">
        <f t="shared" si="0"/>
        <v>38</v>
      </c>
      <c r="AM2" s="99">
        <f t="shared" si="0"/>
        <v>39</v>
      </c>
      <c r="AP2" s="10" t="s">
        <v>48</v>
      </c>
      <c r="AQ2" s="10">
        <f>IF(Calculation!I2="Y",2,IF(Calculation!A5="M",0,1))</f>
        <v>0</v>
      </c>
      <c r="AR2" s="10">
        <f t="shared" ref="AR2:AS4" si="1">AQ2</f>
        <v>0</v>
      </c>
      <c r="AS2" s="10">
        <f t="shared" si="1"/>
        <v>0</v>
      </c>
      <c r="AT2" s="10"/>
      <c r="AU2" s="10">
        <f>IF(Calculation!M2="Y",2,IF(Calculation!E4="M",0,1))</f>
        <v>1</v>
      </c>
    </row>
    <row r="3" spans="1:47" s="10" customFormat="1">
      <c r="C3" s="194" t="s">
        <v>39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  <c r="S3" s="194" t="s">
        <v>40</v>
      </c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6"/>
      <c r="AE3" s="194" t="s">
        <v>41</v>
      </c>
      <c r="AF3" s="195"/>
      <c r="AG3" s="195"/>
      <c r="AH3" s="196"/>
      <c r="AI3" s="194" t="s">
        <v>43</v>
      </c>
      <c r="AJ3" s="195"/>
      <c r="AK3" s="195"/>
      <c r="AL3" s="195"/>
      <c r="AM3" s="196"/>
      <c r="AO3" s="21"/>
      <c r="AP3" s="10" t="s">
        <v>46</v>
      </c>
      <c r="AQ3" s="10">
        <f>IF(Calculation!A6="SM",0,1)</f>
        <v>1</v>
      </c>
      <c r="AR3" s="10">
        <f t="shared" si="1"/>
        <v>1</v>
      </c>
      <c r="AS3" s="10">
        <f t="shared" si="1"/>
        <v>1</v>
      </c>
      <c r="AU3" s="10">
        <f>IF(Calculation!E5="SM",0,1)</f>
        <v>1</v>
      </c>
    </row>
    <row r="4" spans="1:47" s="10" customFormat="1">
      <c r="C4" s="199" t="s">
        <v>177</v>
      </c>
      <c r="D4" s="198"/>
      <c r="E4" s="197" t="s">
        <v>178</v>
      </c>
      <c r="F4" s="198"/>
      <c r="G4" s="100" t="s">
        <v>177</v>
      </c>
      <c r="H4" s="100" t="s">
        <v>178</v>
      </c>
      <c r="I4" s="197" t="s">
        <v>177</v>
      </c>
      <c r="J4" s="198"/>
      <c r="K4" s="197" t="s">
        <v>178</v>
      </c>
      <c r="L4" s="198"/>
      <c r="M4" s="197" t="s">
        <v>177</v>
      </c>
      <c r="N4" s="198"/>
      <c r="O4" s="197" t="s">
        <v>178</v>
      </c>
      <c r="P4" s="198"/>
      <c r="Q4" s="100" t="s">
        <v>177</v>
      </c>
      <c r="R4" s="101" t="s">
        <v>178</v>
      </c>
      <c r="S4" s="199" t="s">
        <v>180</v>
      </c>
      <c r="T4" s="198"/>
      <c r="U4" s="197" t="s">
        <v>181</v>
      </c>
      <c r="V4" s="198"/>
      <c r="W4" s="197" t="s">
        <v>182</v>
      </c>
      <c r="X4" s="198"/>
      <c r="Y4" s="197" t="s">
        <v>183</v>
      </c>
      <c r="Z4" s="198"/>
      <c r="AA4" s="197" t="s">
        <v>184</v>
      </c>
      <c r="AB4" s="198"/>
      <c r="AC4" s="100" t="s">
        <v>185</v>
      </c>
      <c r="AD4" s="83"/>
      <c r="AE4" s="199" t="s">
        <v>177</v>
      </c>
      <c r="AF4" s="198"/>
      <c r="AG4" s="197" t="s">
        <v>178</v>
      </c>
      <c r="AH4" s="200"/>
      <c r="AI4" s="102" t="s">
        <v>179</v>
      </c>
      <c r="AJ4" s="100" t="s">
        <v>179</v>
      </c>
      <c r="AK4" s="100" t="s">
        <v>179</v>
      </c>
      <c r="AL4" s="100" t="s">
        <v>179</v>
      </c>
      <c r="AM4" s="101" t="s">
        <v>179</v>
      </c>
      <c r="AO4" s="21"/>
      <c r="AP4" s="10" t="s">
        <v>47</v>
      </c>
      <c r="AQ4" s="10">
        <f>IF(Calculation!I1="N",0,IF(Calculation!I1="Y1",1,2))</f>
        <v>0</v>
      </c>
      <c r="AR4" s="10">
        <f t="shared" si="1"/>
        <v>0</v>
      </c>
      <c r="AS4" s="10">
        <f t="shared" si="1"/>
        <v>0</v>
      </c>
      <c r="AU4" s="10">
        <f>IF(Calculation!M1="N",0,IF(Calculation!M1="Y1",2,2))</f>
        <v>2</v>
      </c>
    </row>
    <row r="5" spans="1:47" s="10" customFormat="1">
      <c r="A5" s="10" t="s">
        <v>34</v>
      </c>
      <c r="C5" s="9" t="s">
        <v>2</v>
      </c>
      <c r="D5" s="10" t="s">
        <v>35</v>
      </c>
      <c r="E5" s="10" t="s">
        <v>2</v>
      </c>
      <c r="F5" s="10" t="s">
        <v>35</v>
      </c>
      <c r="G5" s="10" t="s">
        <v>37</v>
      </c>
      <c r="H5" s="10" t="s">
        <v>37</v>
      </c>
      <c r="I5" s="10" t="s">
        <v>2</v>
      </c>
      <c r="J5" s="10" t="s">
        <v>35</v>
      </c>
      <c r="K5" s="10" t="s">
        <v>2</v>
      </c>
      <c r="L5" s="10" t="s">
        <v>35</v>
      </c>
      <c r="M5" s="10" t="s">
        <v>2</v>
      </c>
      <c r="N5" s="10" t="s">
        <v>35</v>
      </c>
      <c r="O5" s="10" t="s">
        <v>2</v>
      </c>
      <c r="P5" s="10" t="s">
        <v>35</v>
      </c>
      <c r="Q5" s="10" t="s">
        <v>37</v>
      </c>
      <c r="R5" s="15" t="s">
        <v>37</v>
      </c>
      <c r="S5" s="9" t="s">
        <v>2</v>
      </c>
      <c r="T5" s="10" t="s">
        <v>35</v>
      </c>
      <c r="U5" s="10" t="s">
        <v>2</v>
      </c>
      <c r="V5" s="10" t="s">
        <v>35</v>
      </c>
      <c r="W5" s="83" t="s">
        <v>2</v>
      </c>
      <c r="X5" s="83" t="s">
        <v>35</v>
      </c>
      <c r="Y5" s="83" t="s">
        <v>2</v>
      </c>
      <c r="Z5" s="83" t="s">
        <v>35</v>
      </c>
      <c r="AA5" s="83" t="s">
        <v>2</v>
      </c>
      <c r="AB5" s="83" t="s">
        <v>35</v>
      </c>
      <c r="AC5" s="83" t="s">
        <v>2</v>
      </c>
      <c r="AD5" s="83" t="s">
        <v>35</v>
      </c>
      <c r="AE5" s="9" t="s">
        <v>2</v>
      </c>
      <c r="AF5" s="10" t="s">
        <v>35</v>
      </c>
      <c r="AG5" s="10" t="s">
        <v>2</v>
      </c>
      <c r="AH5" s="15" t="s">
        <v>35</v>
      </c>
      <c r="AI5" s="9" t="s">
        <v>19</v>
      </c>
      <c r="AJ5" s="10" t="s">
        <v>20</v>
      </c>
      <c r="AK5" s="10" t="s">
        <v>20</v>
      </c>
      <c r="AL5" s="10" t="s">
        <v>44</v>
      </c>
      <c r="AM5" s="15" t="s">
        <v>44</v>
      </c>
      <c r="AO5" s="21"/>
      <c r="AP5" s="10" t="s">
        <v>49</v>
      </c>
      <c r="AQ5" s="23">
        <f>3+IF(AQ2=2,4,AQ2)+IF(AQ2&lt;&gt;2,AQ3*2,AQ3)+IF(AQ4=2,10,0)+IF(AQ4=1,IF(AQ2&lt;&gt;2,6,10),0)</f>
        <v>5</v>
      </c>
      <c r="AR5" s="23">
        <f>19+AR2+2*AR3+4*AR4</f>
        <v>21</v>
      </c>
      <c r="AS5" s="23">
        <f>31+AS2+2*AS3</f>
        <v>33</v>
      </c>
    </row>
    <row r="6" spans="1:47" ht="7.5" customHeight="1">
      <c r="C6" s="1"/>
      <c r="R6" s="3"/>
      <c r="S6" s="1"/>
      <c r="AE6" s="1"/>
      <c r="AH6" s="3"/>
      <c r="AI6" s="1"/>
      <c r="AM6" s="3"/>
    </row>
    <row r="7" spans="1:47" s="10" customFormat="1">
      <c r="A7" s="10">
        <v>0</v>
      </c>
      <c r="C7" s="9" t="s">
        <v>36</v>
      </c>
      <c r="D7" s="10" t="s">
        <v>36</v>
      </c>
      <c r="E7" s="10" t="s">
        <v>36</v>
      </c>
      <c r="F7" s="10" t="s">
        <v>36</v>
      </c>
      <c r="G7" s="10" t="s">
        <v>36</v>
      </c>
      <c r="H7" s="10" t="s">
        <v>36</v>
      </c>
      <c r="I7" s="10" t="s">
        <v>36</v>
      </c>
      <c r="J7" s="10" t="s">
        <v>36</v>
      </c>
      <c r="K7" s="10" t="s">
        <v>36</v>
      </c>
      <c r="L7" s="10" t="s">
        <v>36</v>
      </c>
      <c r="M7" s="10" t="s">
        <v>36</v>
      </c>
      <c r="N7" s="10" t="s">
        <v>36</v>
      </c>
      <c r="O7" s="10" t="s">
        <v>36</v>
      </c>
      <c r="P7" s="10" t="s">
        <v>36</v>
      </c>
      <c r="Q7" s="10" t="s">
        <v>36</v>
      </c>
      <c r="R7" s="15" t="s">
        <v>36</v>
      </c>
      <c r="S7" s="14" t="s">
        <v>36</v>
      </c>
      <c r="T7" s="13" t="s">
        <v>36</v>
      </c>
      <c r="U7" s="83" t="s">
        <v>36</v>
      </c>
      <c r="V7" s="83" t="s">
        <v>36</v>
      </c>
      <c r="W7" s="83" t="s">
        <v>36</v>
      </c>
      <c r="X7" s="83" t="s">
        <v>36</v>
      </c>
      <c r="Y7" s="83" t="s">
        <v>36</v>
      </c>
      <c r="Z7" s="83" t="s">
        <v>36</v>
      </c>
      <c r="AA7" s="83" t="s">
        <v>36</v>
      </c>
      <c r="AB7" s="83" t="s">
        <v>36</v>
      </c>
      <c r="AC7" s="83" t="s">
        <v>36</v>
      </c>
      <c r="AD7" s="84" t="s">
        <v>36</v>
      </c>
      <c r="AE7" s="14" t="s">
        <v>36</v>
      </c>
      <c r="AF7" s="13" t="s">
        <v>36</v>
      </c>
      <c r="AG7" s="13" t="s">
        <v>36</v>
      </c>
      <c r="AH7" s="84" t="s">
        <v>36</v>
      </c>
      <c r="AI7" s="14" t="s">
        <v>36</v>
      </c>
      <c r="AJ7" s="13" t="s">
        <v>36</v>
      </c>
      <c r="AK7" s="13" t="s">
        <v>36</v>
      </c>
      <c r="AL7" s="10" t="s">
        <v>36</v>
      </c>
      <c r="AM7" s="15" t="s">
        <v>36</v>
      </c>
      <c r="AO7" s="21"/>
      <c r="AQ7" s="10" t="str">
        <f>IF(AND($AQ$2=2,$AQ$4=2),"N/A",VLOOKUP(A7,APPUs!$A$7:$R$87,3+IF($AQ$2=2,4,$AQ$2)+IF($AQ$2&lt;&gt;2,$AQ$3*2,$AQ$3)+IF($AQ$4=2,10,0)+IF($AQ$4=1,IF($AQ$2&lt;&gt;2,6,10),0)))</f>
        <v>N/A</v>
      </c>
      <c r="AR7" s="10" t="str">
        <f>IF(OR($AR$2=2),"N/A",VLOOKUP(A7,$A$7:$AD$87,19+$AR$2+2*$AR$3+4*$AR$4))</f>
        <v>N/A</v>
      </c>
      <c r="AS7" s="10" t="str">
        <f>IF(OR($AS$2=2,$AS$4&gt;0),"N/A",VLOOKUP(A7,$A$7:$AH$87,27+$AS$2+2*$AS$3))</f>
        <v>N/A</v>
      </c>
    </row>
    <row r="8" spans="1:47" s="10" customFormat="1">
      <c r="A8" s="10">
        <f>A7+1</f>
        <v>1</v>
      </c>
      <c r="C8" s="9" t="s">
        <v>36</v>
      </c>
      <c r="D8" s="10" t="s">
        <v>36</v>
      </c>
      <c r="E8" s="10" t="s">
        <v>36</v>
      </c>
      <c r="F8" s="10" t="s">
        <v>36</v>
      </c>
      <c r="G8" s="10" t="s">
        <v>36</v>
      </c>
      <c r="H8" s="10" t="s">
        <v>36</v>
      </c>
      <c r="I8" s="10" t="s">
        <v>36</v>
      </c>
      <c r="J8" s="10" t="s">
        <v>36</v>
      </c>
      <c r="K8" s="10" t="s">
        <v>36</v>
      </c>
      <c r="L8" s="10" t="s">
        <v>36</v>
      </c>
      <c r="M8" s="10" t="s">
        <v>36</v>
      </c>
      <c r="N8" s="10" t="s">
        <v>36</v>
      </c>
      <c r="O8" s="10" t="s">
        <v>36</v>
      </c>
      <c r="P8" s="10" t="s">
        <v>36</v>
      </c>
      <c r="Q8" s="10" t="s">
        <v>36</v>
      </c>
      <c r="R8" s="15" t="s">
        <v>36</v>
      </c>
      <c r="S8" s="14" t="s">
        <v>36</v>
      </c>
      <c r="T8" s="13" t="s">
        <v>36</v>
      </c>
      <c r="U8" s="83" t="s">
        <v>36</v>
      </c>
      <c r="V8" s="83" t="s">
        <v>36</v>
      </c>
      <c r="W8" s="83" t="s">
        <v>36</v>
      </c>
      <c r="X8" s="83" t="s">
        <v>36</v>
      </c>
      <c r="Y8" s="83" t="s">
        <v>36</v>
      </c>
      <c r="Z8" s="83" t="s">
        <v>36</v>
      </c>
      <c r="AA8" s="83" t="s">
        <v>36</v>
      </c>
      <c r="AB8" s="83" t="s">
        <v>36</v>
      </c>
      <c r="AC8" s="83" t="s">
        <v>36</v>
      </c>
      <c r="AD8" s="84" t="s">
        <v>36</v>
      </c>
      <c r="AE8" s="14" t="s">
        <v>36</v>
      </c>
      <c r="AF8" s="13" t="s">
        <v>36</v>
      </c>
      <c r="AG8" s="13" t="s">
        <v>36</v>
      </c>
      <c r="AH8" s="84" t="s">
        <v>36</v>
      </c>
      <c r="AI8" s="14" t="s">
        <v>36</v>
      </c>
      <c r="AJ8" s="13" t="s">
        <v>36</v>
      </c>
      <c r="AK8" s="13" t="s">
        <v>36</v>
      </c>
      <c r="AL8" s="83" t="s">
        <v>36</v>
      </c>
      <c r="AM8" s="84" t="s">
        <v>36</v>
      </c>
      <c r="AO8" s="21"/>
      <c r="AQ8" s="10" t="str">
        <f>IF(AND($AQ$2=2,$AQ$4=2),"N/A",VLOOKUP(A8,APPUs!$A$7:$R$87,3+IF($AQ$2=2,4,$AQ$2)+IF($AQ$2&lt;&gt;2,$AQ$3*2,$AQ$3)+IF($AQ$4=2,10,0)+IF($AQ$4=1,IF($AQ$2&lt;&gt;2,6,10),0)))</f>
        <v>N/A</v>
      </c>
      <c r="AR8" s="103" t="str">
        <f t="shared" ref="AR8:AR71" si="2">IF(OR($AR$2=2),"N/A",VLOOKUP(A8,$A$7:$AD$87,19+$AR$2+2*$AR$3+4*$AR$4))</f>
        <v>N/A</v>
      </c>
      <c r="AS8" s="10" t="str">
        <f t="shared" ref="AS8:AS71" si="3">IF(OR($AS$2=2,$AS$4&gt;0),"N/A",VLOOKUP(A8,$A$7:$AH$87,27+$AS$2+2*$AS$3))</f>
        <v>N/A</v>
      </c>
    </row>
    <row r="9" spans="1:47" s="10" customFormat="1">
      <c r="A9" s="10">
        <f t="shared" ref="A9:A72" si="4">A8+1</f>
        <v>2</v>
      </c>
      <c r="C9" s="9" t="s">
        <v>36</v>
      </c>
      <c r="D9" s="10" t="s">
        <v>36</v>
      </c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10" t="s">
        <v>36</v>
      </c>
      <c r="K9" s="10" t="s">
        <v>36</v>
      </c>
      <c r="L9" s="10" t="s">
        <v>36</v>
      </c>
      <c r="M9" s="10" t="s">
        <v>36</v>
      </c>
      <c r="N9" s="10" t="s">
        <v>36</v>
      </c>
      <c r="O9" s="10" t="s">
        <v>36</v>
      </c>
      <c r="P9" s="10" t="s">
        <v>36</v>
      </c>
      <c r="Q9" s="10" t="s">
        <v>36</v>
      </c>
      <c r="R9" s="15" t="s">
        <v>36</v>
      </c>
      <c r="S9" s="14" t="s">
        <v>36</v>
      </c>
      <c r="T9" s="13" t="s">
        <v>36</v>
      </c>
      <c r="U9" s="83" t="s">
        <v>36</v>
      </c>
      <c r="V9" s="83" t="s">
        <v>36</v>
      </c>
      <c r="W9" s="83" t="s">
        <v>36</v>
      </c>
      <c r="X9" s="83" t="s">
        <v>36</v>
      </c>
      <c r="Y9" s="83" t="s">
        <v>36</v>
      </c>
      <c r="Z9" s="83" t="s">
        <v>36</v>
      </c>
      <c r="AA9" s="83" t="s">
        <v>36</v>
      </c>
      <c r="AB9" s="83" t="s">
        <v>36</v>
      </c>
      <c r="AC9" s="83" t="s">
        <v>36</v>
      </c>
      <c r="AD9" s="84" t="s">
        <v>36</v>
      </c>
      <c r="AE9" s="14" t="s">
        <v>36</v>
      </c>
      <c r="AF9" s="13" t="s">
        <v>36</v>
      </c>
      <c r="AG9" s="13" t="s">
        <v>36</v>
      </c>
      <c r="AH9" s="84" t="s">
        <v>36</v>
      </c>
      <c r="AI9" s="14" t="s">
        <v>36</v>
      </c>
      <c r="AJ9" s="13" t="s">
        <v>36</v>
      </c>
      <c r="AK9" s="13" t="s">
        <v>36</v>
      </c>
      <c r="AL9" s="83" t="s">
        <v>36</v>
      </c>
      <c r="AM9" s="84" t="s">
        <v>36</v>
      </c>
      <c r="AO9" s="21"/>
      <c r="AQ9" s="10" t="str">
        <f>IF(AND($AQ$2=2,$AQ$4=2),"N/A",VLOOKUP(A9,APPUs!$A$7:$R$87,3+IF($AQ$2=2,4,$AQ$2)+IF($AQ$2&lt;&gt;2,$AQ$3*2,$AQ$3)+IF($AQ$4=2,10,0)+IF($AQ$4=1,IF($AQ$2&lt;&gt;2,6,10),0)))</f>
        <v>N/A</v>
      </c>
      <c r="AR9" s="103" t="str">
        <f t="shared" si="2"/>
        <v>N/A</v>
      </c>
      <c r="AS9" s="10" t="str">
        <f t="shared" si="3"/>
        <v>N/A</v>
      </c>
    </row>
    <row r="10" spans="1:47" s="10" customFormat="1">
      <c r="A10" s="10">
        <f t="shared" si="4"/>
        <v>3</v>
      </c>
      <c r="C10" s="9" t="s">
        <v>36</v>
      </c>
      <c r="D10" s="10" t="s">
        <v>36</v>
      </c>
      <c r="E10" s="10" t="s">
        <v>36</v>
      </c>
      <c r="F10" s="10" t="s">
        <v>36</v>
      </c>
      <c r="G10" s="10" t="s">
        <v>36</v>
      </c>
      <c r="H10" s="10" t="s">
        <v>36</v>
      </c>
      <c r="I10" s="10" t="s">
        <v>36</v>
      </c>
      <c r="J10" s="10" t="s">
        <v>36</v>
      </c>
      <c r="K10" s="10" t="s">
        <v>36</v>
      </c>
      <c r="L10" s="10" t="s">
        <v>36</v>
      </c>
      <c r="M10" s="10" t="s">
        <v>36</v>
      </c>
      <c r="N10" s="10" t="s">
        <v>36</v>
      </c>
      <c r="O10" s="10" t="s">
        <v>36</v>
      </c>
      <c r="P10" s="10" t="s">
        <v>36</v>
      </c>
      <c r="Q10" s="10" t="s">
        <v>36</v>
      </c>
      <c r="R10" s="15" t="s">
        <v>36</v>
      </c>
      <c r="S10" s="14" t="s">
        <v>36</v>
      </c>
      <c r="T10" s="13" t="s">
        <v>36</v>
      </c>
      <c r="U10" s="83" t="s">
        <v>36</v>
      </c>
      <c r="V10" s="83" t="s">
        <v>36</v>
      </c>
      <c r="W10" s="83" t="s">
        <v>36</v>
      </c>
      <c r="X10" s="83" t="s">
        <v>36</v>
      </c>
      <c r="Y10" s="83" t="s">
        <v>36</v>
      </c>
      <c r="Z10" s="83" t="s">
        <v>36</v>
      </c>
      <c r="AA10" s="83" t="s">
        <v>36</v>
      </c>
      <c r="AB10" s="83" t="s">
        <v>36</v>
      </c>
      <c r="AC10" s="83" t="s">
        <v>36</v>
      </c>
      <c r="AD10" s="84" t="s">
        <v>36</v>
      </c>
      <c r="AE10" s="14" t="s">
        <v>36</v>
      </c>
      <c r="AF10" s="13" t="s">
        <v>36</v>
      </c>
      <c r="AG10" s="13" t="s">
        <v>36</v>
      </c>
      <c r="AH10" s="84" t="s">
        <v>36</v>
      </c>
      <c r="AI10" s="14" t="s">
        <v>36</v>
      </c>
      <c r="AJ10" s="13" t="s">
        <v>36</v>
      </c>
      <c r="AK10" s="13" t="s">
        <v>36</v>
      </c>
      <c r="AL10" s="83" t="s">
        <v>36</v>
      </c>
      <c r="AM10" s="84" t="s">
        <v>36</v>
      </c>
      <c r="AO10" s="21"/>
      <c r="AQ10" s="10" t="str">
        <f>IF(AND($AQ$2=2,$AQ$4=2),"N/A",VLOOKUP(A10,APPUs!$A$7:$R$87,3+IF($AQ$2=2,4,$AQ$2)+IF($AQ$2&lt;&gt;2,$AQ$3*2,$AQ$3)+IF($AQ$4=2,10,0)+IF($AQ$4=1,IF($AQ$2&lt;&gt;2,6,10),0)))</f>
        <v>N/A</v>
      </c>
      <c r="AR10" s="103" t="str">
        <f t="shared" si="2"/>
        <v>N/A</v>
      </c>
      <c r="AS10" s="10" t="str">
        <f t="shared" si="3"/>
        <v>N/A</v>
      </c>
    </row>
    <row r="11" spans="1:47" s="10" customFormat="1">
      <c r="A11" s="10">
        <f t="shared" si="4"/>
        <v>4</v>
      </c>
      <c r="C11" s="9" t="s">
        <v>36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  <c r="L11" s="10" t="s">
        <v>36</v>
      </c>
      <c r="M11" s="10" t="s">
        <v>36</v>
      </c>
      <c r="N11" s="10" t="s">
        <v>36</v>
      </c>
      <c r="O11" s="10" t="s">
        <v>36</v>
      </c>
      <c r="P11" s="10" t="s">
        <v>36</v>
      </c>
      <c r="Q11" s="10" t="s">
        <v>36</v>
      </c>
      <c r="R11" s="15" t="s">
        <v>36</v>
      </c>
      <c r="S11" s="14" t="s">
        <v>36</v>
      </c>
      <c r="T11" s="13" t="s">
        <v>36</v>
      </c>
      <c r="U11" s="83" t="s">
        <v>36</v>
      </c>
      <c r="V11" s="83" t="s">
        <v>36</v>
      </c>
      <c r="W11" s="83" t="s">
        <v>36</v>
      </c>
      <c r="X11" s="83" t="s">
        <v>36</v>
      </c>
      <c r="Y11" s="83" t="s">
        <v>36</v>
      </c>
      <c r="Z11" s="83" t="s">
        <v>36</v>
      </c>
      <c r="AA11" s="83" t="s">
        <v>36</v>
      </c>
      <c r="AB11" s="83" t="s">
        <v>36</v>
      </c>
      <c r="AC11" s="83" t="s">
        <v>36</v>
      </c>
      <c r="AD11" s="84" t="s">
        <v>36</v>
      </c>
      <c r="AE11" s="14" t="s">
        <v>36</v>
      </c>
      <c r="AF11" s="13" t="s">
        <v>36</v>
      </c>
      <c r="AG11" s="13" t="s">
        <v>36</v>
      </c>
      <c r="AH11" s="84" t="s">
        <v>36</v>
      </c>
      <c r="AI11" s="14" t="s">
        <v>36</v>
      </c>
      <c r="AJ11" s="13" t="s">
        <v>36</v>
      </c>
      <c r="AK11" s="13" t="s">
        <v>36</v>
      </c>
      <c r="AL11" s="83" t="s">
        <v>36</v>
      </c>
      <c r="AM11" s="84" t="s">
        <v>36</v>
      </c>
      <c r="AO11" s="21"/>
      <c r="AQ11" s="10" t="str">
        <f>IF(AND($AQ$2=2,$AQ$4=2),"N/A",VLOOKUP(A11,APPUs!$A$7:$R$87,3+IF($AQ$2=2,4,$AQ$2)+IF($AQ$2&lt;&gt;2,$AQ$3*2,$AQ$3)+IF($AQ$4=2,10,0)+IF($AQ$4=1,IF($AQ$2&lt;&gt;2,6,10),0)))</f>
        <v>N/A</v>
      </c>
      <c r="AR11" s="103" t="str">
        <f t="shared" si="2"/>
        <v>N/A</v>
      </c>
      <c r="AS11" s="10" t="str">
        <f t="shared" si="3"/>
        <v>N/A</v>
      </c>
    </row>
    <row r="12" spans="1:47" s="10" customFormat="1">
      <c r="A12" s="10">
        <f t="shared" si="4"/>
        <v>5</v>
      </c>
      <c r="C12" s="9" t="s">
        <v>36</v>
      </c>
      <c r="D12" s="10" t="s">
        <v>36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0" t="s">
        <v>36</v>
      </c>
      <c r="K12" s="10" t="s">
        <v>36</v>
      </c>
      <c r="L12" s="10" t="s">
        <v>36</v>
      </c>
      <c r="M12" s="10" t="s">
        <v>36</v>
      </c>
      <c r="N12" s="10" t="s">
        <v>36</v>
      </c>
      <c r="O12" s="10" t="s">
        <v>36</v>
      </c>
      <c r="P12" s="10" t="s">
        <v>36</v>
      </c>
      <c r="Q12" s="10" t="s">
        <v>36</v>
      </c>
      <c r="R12" s="15" t="s">
        <v>36</v>
      </c>
      <c r="S12" s="14" t="s">
        <v>36</v>
      </c>
      <c r="T12" s="13" t="s">
        <v>36</v>
      </c>
      <c r="U12" s="83" t="s">
        <v>36</v>
      </c>
      <c r="V12" s="83" t="s">
        <v>36</v>
      </c>
      <c r="W12" s="83" t="s">
        <v>36</v>
      </c>
      <c r="X12" s="83" t="s">
        <v>36</v>
      </c>
      <c r="Y12" s="83" t="s">
        <v>36</v>
      </c>
      <c r="Z12" s="83" t="s">
        <v>36</v>
      </c>
      <c r="AA12" s="83" t="s">
        <v>36</v>
      </c>
      <c r="AB12" s="83" t="s">
        <v>36</v>
      </c>
      <c r="AC12" s="83" t="s">
        <v>36</v>
      </c>
      <c r="AD12" s="84" t="s">
        <v>36</v>
      </c>
      <c r="AE12" s="14" t="s">
        <v>36</v>
      </c>
      <c r="AF12" s="13" t="s">
        <v>36</v>
      </c>
      <c r="AG12" s="13" t="s">
        <v>36</v>
      </c>
      <c r="AH12" s="84" t="s">
        <v>36</v>
      </c>
      <c r="AI12" s="14" t="s">
        <v>36</v>
      </c>
      <c r="AJ12" s="13" t="s">
        <v>36</v>
      </c>
      <c r="AK12" s="13" t="s">
        <v>36</v>
      </c>
      <c r="AL12" s="83" t="s">
        <v>36</v>
      </c>
      <c r="AM12" s="84" t="s">
        <v>36</v>
      </c>
      <c r="AO12" s="21"/>
      <c r="AQ12" s="10" t="str">
        <f>IF(AND($AQ$2=2,$AQ$4=2),"N/A",VLOOKUP(A12,APPUs!$A$7:$R$87,3+IF($AQ$2=2,4,$AQ$2)+IF($AQ$2&lt;&gt;2,$AQ$3*2,$AQ$3)+IF($AQ$4=2,10,0)+IF($AQ$4=1,IF($AQ$2&lt;&gt;2,6,10),0)))</f>
        <v>N/A</v>
      </c>
      <c r="AR12" s="103" t="str">
        <f t="shared" si="2"/>
        <v>N/A</v>
      </c>
      <c r="AS12" s="10" t="str">
        <f t="shared" si="3"/>
        <v>N/A</v>
      </c>
    </row>
    <row r="13" spans="1:47" s="10" customFormat="1">
      <c r="A13" s="10">
        <f t="shared" si="4"/>
        <v>6</v>
      </c>
      <c r="C13" s="9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10" t="s">
        <v>36</v>
      </c>
      <c r="I13" s="10" t="s">
        <v>36</v>
      </c>
      <c r="J13" s="10" t="s">
        <v>36</v>
      </c>
      <c r="K13" s="10" t="s">
        <v>36</v>
      </c>
      <c r="L13" s="10" t="s">
        <v>36</v>
      </c>
      <c r="M13" s="10" t="s">
        <v>36</v>
      </c>
      <c r="N13" s="10" t="s">
        <v>36</v>
      </c>
      <c r="O13" s="10" t="s">
        <v>36</v>
      </c>
      <c r="P13" s="10" t="s">
        <v>36</v>
      </c>
      <c r="Q13" s="10" t="s">
        <v>36</v>
      </c>
      <c r="R13" s="15" t="s">
        <v>36</v>
      </c>
      <c r="S13" s="14" t="s">
        <v>36</v>
      </c>
      <c r="T13" s="13" t="s">
        <v>36</v>
      </c>
      <c r="U13" s="83" t="s">
        <v>36</v>
      </c>
      <c r="V13" s="83" t="s">
        <v>36</v>
      </c>
      <c r="W13" s="83" t="s">
        <v>36</v>
      </c>
      <c r="X13" s="83" t="s">
        <v>36</v>
      </c>
      <c r="Y13" s="83" t="s">
        <v>36</v>
      </c>
      <c r="Z13" s="83" t="s">
        <v>36</v>
      </c>
      <c r="AA13" s="83" t="s">
        <v>36</v>
      </c>
      <c r="AB13" s="83" t="s">
        <v>36</v>
      </c>
      <c r="AC13" s="83" t="s">
        <v>36</v>
      </c>
      <c r="AD13" s="84" t="s">
        <v>36</v>
      </c>
      <c r="AE13" s="14" t="s">
        <v>36</v>
      </c>
      <c r="AF13" s="13" t="s">
        <v>36</v>
      </c>
      <c r="AG13" s="13" t="s">
        <v>36</v>
      </c>
      <c r="AH13" s="84" t="s">
        <v>36</v>
      </c>
      <c r="AI13" s="14" t="s">
        <v>36</v>
      </c>
      <c r="AJ13" s="13" t="s">
        <v>36</v>
      </c>
      <c r="AK13" s="13" t="s">
        <v>36</v>
      </c>
      <c r="AL13" s="83" t="s">
        <v>36</v>
      </c>
      <c r="AM13" s="84" t="s">
        <v>36</v>
      </c>
      <c r="AO13" s="21"/>
      <c r="AQ13" s="10" t="str">
        <f>IF(AND($AQ$2=2,$AQ$4=2),"N/A",VLOOKUP(A13,APPUs!$A$7:$R$87,3+IF($AQ$2=2,4,$AQ$2)+IF($AQ$2&lt;&gt;2,$AQ$3*2,$AQ$3)+IF($AQ$4=2,10,0)+IF($AQ$4=1,IF($AQ$2&lt;&gt;2,6,10),0)))</f>
        <v>N/A</v>
      </c>
      <c r="AR13" s="103" t="str">
        <f t="shared" si="2"/>
        <v>N/A</v>
      </c>
      <c r="AS13" s="10" t="str">
        <f t="shared" si="3"/>
        <v>N/A</v>
      </c>
    </row>
    <row r="14" spans="1:47" s="10" customFormat="1">
      <c r="A14" s="10">
        <f t="shared" si="4"/>
        <v>7</v>
      </c>
      <c r="C14" s="9" t="s">
        <v>36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  <c r="K14" s="10" t="s">
        <v>36</v>
      </c>
      <c r="L14" s="10" t="s">
        <v>36</v>
      </c>
      <c r="M14" s="10" t="s">
        <v>36</v>
      </c>
      <c r="N14" s="10" t="s">
        <v>36</v>
      </c>
      <c r="O14" s="10" t="s">
        <v>36</v>
      </c>
      <c r="P14" s="10" t="s">
        <v>36</v>
      </c>
      <c r="Q14" s="10" t="s">
        <v>36</v>
      </c>
      <c r="R14" s="15" t="s">
        <v>36</v>
      </c>
      <c r="S14" s="14" t="s">
        <v>36</v>
      </c>
      <c r="T14" s="13" t="s">
        <v>36</v>
      </c>
      <c r="U14" s="83" t="s">
        <v>36</v>
      </c>
      <c r="V14" s="83" t="s">
        <v>36</v>
      </c>
      <c r="W14" s="83" t="s">
        <v>36</v>
      </c>
      <c r="X14" s="83" t="s">
        <v>36</v>
      </c>
      <c r="Y14" s="83" t="s">
        <v>36</v>
      </c>
      <c r="Z14" s="83" t="s">
        <v>36</v>
      </c>
      <c r="AA14" s="83" t="s">
        <v>36</v>
      </c>
      <c r="AB14" s="83" t="s">
        <v>36</v>
      </c>
      <c r="AC14" s="83" t="s">
        <v>36</v>
      </c>
      <c r="AD14" s="84" t="s">
        <v>36</v>
      </c>
      <c r="AE14" s="14" t="s">
        <v>36</v>
      </c>
      <c r="AF14" s="13" t="s">
        <v>36</v>
      </c>
      <c r="AG14" s="13" t="s">
        <v>36</v>
      </c>
      <c r="AH14" s="84" t="s">
        <v>36</v>
      </c>
      <c r="AI14" s="14" t="s">
        <v>36</v>
      </c>
      <c r="AJ14" s="13" t="s">
        <v>36</v>
      </c>
      <c r="AK14" s="13" t="s">
        <v>36</v>
      </c>
      <c r="AL14" s="83" t="s">
        <v>36</v>
      </c>
      <c r="AM14" s="84" t="s">
        <v>36</v>
      </c>
      <c r="AO14" s="21"/>
      <c r="AQ14" s="10" t="str">
        <f>IF(AND($AQ$2=2,$AQ$4=2),"N/A",VLOOKUP(A14,APPUs!$A$7:$R$87,3+IF($AQ$2=2,4,$AQ$2)+IF($AQ$2&lt;&gt;2,$AQ$3*2,$AQ$3)+IF($AQ$4=2,10,0)+IF($AQ$4=1,IF($AQ$2&lt;&gt;2,6,10),0)))</f>
        <v>N/A</v>
      </c>
      <c r="AR14" s="103" t="str">
        <f t="shared" si="2"/>
        <v>N/A</v>
      </c>
      <c r="AS14" s="10" t="str">
        <f t="shared" si="3"/>
        <v>N/A</v>
      </c>
    </row>
    <row r="15" spans="1:47" s="10" customFormat="1">
      <c r="A15" s="10">
        <f t="shared" si="4"/>
        <v>8</v>
      </c>
      <c r="C15" s="9" t="s">
        <v>36</v>
      </c>
      <c r="D15" s="10" t="s">
        <v>36</v>
      </c>
      <c r="E15" s="10" t="s">
        <v>36</v>
      </c>
      <c r="F15" s="10" t="s">
        <v>36</v>
      </c>
      <c r="G15" s="10" t="s">
        <v>36</v>
      </c>
      <c r="H15" s="10" t="s">
        <v>36</v>
      </c>
      <c r="I15" s="10" t="s">
        <v>36</v>
      </c>
      <c r="J15" s="10" t="s">
        <v>36</v>
      </c>
      <c r="K15" s="10" t="s">
        <v>36</v>
      </c>
      <c r="L15" s="10" t="s">
        <v>36</v>
      </c>
      <c r="M15" s="10" t="s">
        <v>36</v>
      </c>
      <c r="N15" s="10" t="s">
        <v>36</v>
      </c>
      <c r="O15" s="10" t="s">
        <v>36</v>
      </c>
      <c r="P15" s="10" t="s">
        <v>36</v>
      </c>
      <c r="Q15" s="10" t="s">
        <v>36</v>
      </c>
      <c r="R15" s="15" t="s">
        <v>36</v>
      </c>
      <c r="S15" s="14" t="s">
        <v>36</v>
      </c>
      <c r="T15" s="13" t="s">
        <v>36</v>
      </c>
      <c r="U15" s="83" t="s">
        <v>36</v>
      </c>
      <c r="V15" s="83" t="s">
        <v>36</v>
      </c>
      <c r="W15" s="83" t="s">
        <v>36</v>
      </c>
      <c r="X15" s="83" t="s">
        <v>36</v>
      </c>
      <c r="Y15" s="83" t="s">
        <v>36</v>
      </c>
      <c r="Z15" s="83" t="s">
        <v>36</v>
      </c>
      <c r="AA15" s="83" t="s">
        <v>36</v>
      </c>
      <c r="AB15" s="83" t="s">
        <v>36</v>
      </c>
      <c r="AC15" s="83" t="s">
        <v>36</v>
      </c>
      <c r="AD15" s="84" t="s">
        <v>36</v>
      </c>
      <c r="AE15" s="14" t="s">
        <v>36</v>
      </c>
      <c r="AF15" s="13" t="s">
        <v>36</v>
      </c>
      <c r="AG15" s="13" t="s">
        <v>36</v>
      </c>
      <c r="AH15" s="84" t="s">
        <v>36</v>
      </c>
      <c r="AI15" s="14" t="s">
        <v>36</v>
      </c>
      <c r="AJ15" s="13" t="s">
        <v>36</v>
      </c>
      <c r="AK15" s="13" t="s">
        <v>36</v>
      </c>
      <c r="AL15" s="83" t="s">
        <v>36</v>
      </c>
      <c r="AM15" s="84" t="s">
        <v>36</v>
      </c>
      <c r="AO15" s="21"/>
      <c r="AQ15" s="10" t="str">
        <f>IF(AND($AQ$2=2,$AQ$4=2),"N/A",VLOOKUP(A15,APPUs!$A$7:$R$87,3+IF($AQ$2=2,4,$AQ$2)+IF($AQ$2&lt;&gt;2,$AQ$3*2,$AQ$3)+IF($AQ$4=2,10,0)+IF($AQ$4=1,IF($AQ$2&lt;&gt;2,6,10),0)))</f>
        <v>N/A</v>
      </c>
      <c r="AR15" s="103" t="str">
        <f t="shared" si="2"/>
        <v>N/A</v>
      </c>
      <c r="AS15" s="10" t="str">
        <f t="shared" si="3"/>
        <v>N/A</v>
      </c>
    </row>
    <row r="16" spans="1:47" s="10" customFormat="1">
      <c r="A16" s="10">
        <f t="shared" si="4"/>
        <v>9</v>
      </c>
      <c r="C16" s="85" t="s">
        <v>36</v>
      </c>
      <c r="D16" s="83" t="s">
        <v>36</v>
      </c>
      <c r="E16" s="83" t="s">
        <v>36</v>
      </c>
      <c r="F16" s="83" t="s">
        <v>36</v>
      </c>
      <c r="G16" s="83" t="s">
        <v>36</v>
      </c>
      <c r="H16" s="83" t="s">
        <v>36</v>
      </c>
      <c r="I16" s="83" t="s">
        <v>36</v>
      </c>
      <c r="J16" s="83" t="s">
        <v>36</v>
      </c>
      <c r="K16" s="83" t="s">
        <v>36</v>
      </c>
      <c r="L16" s="83" t="s">
        <v>36</v>
      </c>
      <c r="M16" s="83" t="s">
        <v>36</v>
      </c>
      <c r="N16" s="83" t="s">
        <v>36</v>
      </c>
      <c r="O16" s="83" t="s">
        <v>36</v>
      </c>
      <c r="P16" s="83" t="s">
        <v>36</v>
      </c>
      <c r="Q16" s="83" t="s">
        <v>36</v>
      </c>
      <c r="R16" s="84" t="s">
        <v>36</v>
      </c>
      <c r="S16" s="14" t="s">
        <v>36</v>
      </c>
      <c r="T16" s="13" t="s">
        <v>36</v>
      </c>
      <c r="U16" s="83" t="s">
        <v>36</v>
      </c>
      <c r="V16" s="83" t="s">
        <v>36</v>
      </c>
      <c r="W16" s="83" t="s">
        <v>36</v>
      </c>
      <c r="X16" s="83" t="s">
        <v>36</v>
      </c>
      <c r="Y16" s="83" t="s">
        <v>36</v>
      </c>
      <c r="Z16" s="83" t="s">
        <v>36</v>
      </c>
      <c r="AA16" s="83" t="s">
        <v>36</v>
      </c>
      <c r="AB16" s="83" t="s">
        <v>36</v>
      </c>
      <c r="AC16" s="83" t="s">
        <v>36</v>
      </c>
      <c r="AD16" s="84" t="s">
        <v>36</v>
      </c>
      <c r="AE16" s="14" t="s">
        <v>36</v>
      </c>
      <c r="AF16" s="13" t="s">
        <v>36</v>
      </c>
      <c r="AG16" s="13" t="s">
        <v>36</v>
      </c>
      <c r="AH16" s="84" t="s">
        <v>36</v>
      </c>
      <c r="AI16" s="14" t="s">
        <v>36</v>
      </c>
      <c r="AJ16" s="13" t="s">
        <v>36</v>
      </c>
      <c r="AK16" s="13" t="s">
        <v>36</v>
      </c>
      <c r="AL16" s="83" t="s">
        <v>36</v>
      </c>
      <c r="AM16" s="84" t="s">
        <v>36</v>
      </c>
      <c r="AO16" s="21"/>
      <c r="AQ16" s="10" t="str">
        <f>IF(AND($AQ$2=2,$AQ$4=2),"N/A",VLOOKUP(A16,APPUs!$A$7:$R$87,3+IF($AQ$2=2,4,$AQ$2)+IF($AQ$2&lt;&gt;2,$AQ$3*2,$AQ$3)+IF($AQ$4=2,10,0)+IF($AQ$4=1,IF($AQ$2&lt;&gt;2,6,10),0)))</f>
        <v>N/A</v>
      </c>
      <c r="AR16" s="103" t="str">
        <f t="shared" si="2"/>
        <v>N/A</v>
      </c>
      <c r="AS16" s="10" t="str">
        <f t="shared" si="3"/>
        <v>N/A</v>
      </c>
    </row>
    <row r="17" spans="1:45">
      <c r="A17" s="10">
        <f t="shared" si="4"/>
        <v>10</v>
      </c>
      <c r="C17" s="85" t="s">
        <v>36</v>
      </c>
      <c r="D17" s="83" t="s">
        <v>36</v>
      </c>
      <c r="E17" s="83" t="s">
        <v>36</v>
      </c>
      <c r="F17" s="83" t="s">
        <v>36</v>
      </c>
      <c r="G17" s="83" t="s">
        <v>36</v>
      </c>
      <c r="H17" s="83" t="s">
        <v>36</v>
      </c>
      <c r="I17" s="83" t="s">
        <v>36</v>
      </c>
      <c r="J17" s="83" t="s">
        <v>36</v>
      </c>
      <c r="K17" s="83" t="s">
        <v>36</v>
      </c>
      <c r="L17" s="83" t="s">
        <v>36</v>
      </c>
      <c r="M17" s="83" t="s">
        <v>36</v>
      </c>
      <c r="N17" s="83" t="s">
        <v>36</v>
      </c>
      <c r="O17" s="83" t="s">
        <v>36</v>
      </c>
      <c r="P17" s="83" t="s">
        <v>36</v>
      </c>
      <c r="Q17" s="83" t="s">
        <v>36</v>
      </c>
      <c r="R17" s="84" t="s">
        <v>36</v>
      </c>
      <c r="S17" s="14" t="s">
        <v>36</v>
      </c>
      <c r="T17" s="13" t="s">
        <v>36</v>
      </c>
      <c r="U17" s="83" t="s">
        <v>36</v>
      </c>
      <c r="V17" s="83" t="s">
        <v>36</v>
      </c>
      <c r="W17" s="83" t="s">
        <v>36</v>
      </c>
      <c r="X17" s="83" t="s">
        <v>36</v>
      </c>
      <c r="Y17" s="83" t="s">
        <v>36</v>
      </c>
      <c r="Z17" s="83" t="s">
        <v>36</v>
      </c>
      <c r="AA17" s="83" t="s">
        <v>36</v>
      </c>
      <c r="AB17" s="83" t="s">
        <v>36</v>
      </c>
      <c r="AC17" s="83" t="s">
        <v>36</v>
      </c>
      <c r="AD17" s="84" t="s">
        <v>36</v>
      </c>
      <c r="AE17" s="14" t="s">
        <v>36</v>
      </c>
      <c r="AF17" s="13" t="s">
        <v>36</v>
      </c>
      <c r="AG17" s="13" t="s">
        <v>36</v>
      </c>
      <c r="AH17" s="84" t="s">
        <v>36</v>
      </c>
      <c r="AI17" s="14" t="s">
        <v>36</v>
      </c>
      <c r="AJ17" s="13" t="s">
        <v>36</v>
      </c>
      <c r="AK17" s="13" t="s">
        <v>36</v>
      </c>
      <c r="AL17" s="83" t="s">
        <v>36</v>
      </c>
      <c r="AM17" s="84" t="s">
        <v>36</v>
      </c>
      <c r="AN17" s="10"/>
      <c r="AO17" s="21"/>
      <c r="AQ17" s="10" t="str">
        <f>IF(AND($AQ$2=2,$AQ$4=2),"N/A",VLOOKUP(A17,APPUs!$A$7:$R$87,3+IF($AQ$2=2,4,$AQ$2)+IF($AQ$2&lt;&gt;2,$AQ$3*2,$AQ$3)+IF($AQ$4=2,10,0)+IF($AQ$4=1,IF($AQ$2&lt;&gt;2,6,10),0)))</f>
        <v>N/A</v>
      </c>
      <c r="AR17" s="103" t="str">
        <f t="shared" si="2"/>
        <v>N/A</v>
      </c>
      <c r="AS17" s="10" t="str">
        <f t="shared" si="3"/>
        <v>N/A</v>
      </c>
    </row>
    <row r="18" spans="1:45">
      <c r="A18" s="10">
        <f t="shared" si="4"/>
        <v>11</v>
      </c>
      <c r="C18" s="85" t="s">
        <v>36</v>
      </c>
      <c r="D18" s="83" t="s">
        <v>36</v>
      </c>
      <c r="E18" s="83" t="s">
        <v>36</v>
      </c>
      <c r="F18" s="83" t="s">
        <v>36</v>
      </c>
      <c r="G18" s="83" t="s">
        <v>36</v>
      </c>
      <c r="H18" s="83" t="s">
        <v>36</v>
      </c>
      <c r="I18" s="83" t="s">
        <v>36</v>
      </c>
      <c r="J18" s="83" t="s">
        <v>36</v>
      </c>
      <c r="K18" s="83" t="s">
        <v>36</v>
      </c>
      <c r="L18" s="83" t="s">
        <v>36</v>
      </c>
      <c r="M18" s="83" t="s">
        <v>36</v>
      </c>
      <c r="N18" s="83" t="s">
        <v>36</v>
      </c>
      <c r="O18" s="83" t="s">
        <v>36</v>
      </c>
      <c r="P18" s="83" t="s">
        <v>36</v>
      </c>
      <c r="Q18" s="83" t="s">
        <v>36</v>
      </c>
      <c r="R18" s="84" t="s">
        <v>36</v>
      </c>
      <c r="S18" s="14" t="s">
        <v>36</v>
      </c>
      <c r="T18" s="13" t="s">
        <v>36</v>
      </c>
      <c r="U18" s="83" t="s">
        <v>36</v>
      </c>
      <c r="V18" s="83" t="s">
        <v>36</v>
      </c>
      <c r="W18" s="83" t="s">
        <v>36</v>
      </c>
      <c r="X18" s="83" t="s">
        <v>36</v>
      </c>
      <c r="Y18" s="83" t="s">
        <v>36</v>
      </c>
      <c r="Z18" s="83" t="s">
        <v>36</v>
      </c>
      <c r="AA18" s="83" t="s">
        <v>36</v>
      </c>
      <c r="AB18" s="83" t="s">
        <v>36</v>
      </c>
      <c r="AC18" s="83" t="s">
        <v>36</v>
      </c>
      <c r="AD18" s="84" t="s">
        <v>36</v>
      </c>
      <c r="AE18" s="14" t="s">
        <v>36</v>
      </c>
      <c r="AF18" s="13" t="s">
        <v>36</v>
      </c>
      <c r="AG18" s="13" t="s">
        <v>36</v>
      </c>
      <c r="AH18" s="84" t="s">
        <v>36</v>
      </c>
      <c r="AI18" s="14" t="s">
        <v>36</v>
      </c>
      <c r="AJ18" s="13" t="s">
        <v>36</v>
      </c>
      <c r="AK18" s="13" t="s">
        <v>36</v>
      </c>
      <c r="AL18" s="83" t="s">
        <v>36</v>
      </c>
      <c r="AM18" s="84" t="s">
        <v>36</v>
      </c>
      <c r="AN18" s="10"/>
      <c r="AO18" s="21"/>
      <c r="AQ18" s="10" t="str">
        <f>IF(AND($AQ$2=2,$AQ$4=2),"N/A",VLOOKUP(A18,APPUs!$A$7:$R$87,3+IF($AQ$2=2,4,$AQ$2)+IF($AQ$2&lt;&gt;2,$AQ$3*2,$AQ$3)+IF($AQ$4=2,10,0)+IF($AQ$4=1,IF($AQ$2&lt;&gt;2,6,10),0)))</f>
        <v>N/A</v>
      </c>
      <c r="AR18" s="103" t="str">
        <f t="shared" si="2"/>
        <v>N/A</v>
      </c>
      <c r="AS18" s="10" t="str">
        <f t="shared" si="3"/>
        <v>N/A</v>
      </c>
    </row>
    <row r="19" spans="1:45">
      <c r="A19" s="10">
        <f t="shared" si="4"/>
        <v>12</v>
      </c>
      <c r="C19" s="85" t="s">
        <v>36</v>
      </c>
      <c r="D19" s="83" t="s">
        <v>36</v>
      </c>
      <c r="E19" s="83" t="s">
        <v>36</v>
      </c>
      <c r="F19" s="83" t="s">
        <v>36</v>
      </c>
      <c r="G19" s="83" t="s">
        <v>36</v>
      </c>
      <c r="H19" s="83" t="s">
        <v>36</v>
      </c>
      <c r="I19" s="83" t="s">
        <v>36</v>
      </c>
      <c r="J19" s="83" t="s">
        <v>36</v>
      </c>
      <c r="K19" s="83" t="s">
        <v>36</v>
      </c>
      <c r="L19" s="83" t="s">
        <v>36</v>
      </c>
      <c r="M19" s="83" t="s">
        <v>36</v>
      </c>
      <c r="N19" s="83" t="s">
        <v>36</v>
      </c>
      <c r="O19" s="83" t="s">
        <v>36</v>
      </c>
      <c r="P19" s="83" t="s">
        <v>36</v>
      </c>
      <c r="Q19" s="83" t="s">
        <v>36</v>
      </c>
      <c r="R19" s="84" t="s">
        <v>36</v>
      </c>
      <c r="S19" s="14" t="s">
        <v>36</v>
      </c>
      <c r="T19" s="13" t="s">
        <v>36</v>
      </c>
      <c r="U19" s="83" t="s">
        <v>36</v>
      </c>
      <c r="V19" s="83" t="s">
        <v>36</v>
      </c>
      <c r="W19" s="83" t="s">
        <v>36</v>
      </c>
      <c r="X19" s="83" t="s">
        <v>36</v>
      </c>
      <c r="Y19" s="83" t="s">
        <v>36</v>
      </c>
      <c r="Z19" s="83" t="s">
        <v>36</v>
      </c>
      <c r="AA19" s="83" t="s">
        <v>36</v>
      </c>
      <c r="AB19" s="83" t="s">
        <v>36</v>
      </c>
      <c r="AC19" s="83" t="s">
        <v>36</v>
      </c>
      <c r="AD19" s="84" t="s">
        <v>36</v>
      </c>
      <c r="AE19" s="14" t="s">
        <v>36</v>
      </c>
      <c r="AF19" s="13" t="s">
        <v>36</v>
      </c>
      <c r="AG19" s="13" t="s">
        <v>36</v>
      </c>
      <c r="AH19" s="84" t="s">
        <v>36</v>
      </c>
      <c r="AI19" s="14" t="s">
        <v>36</v>
      </c>
      <c r="AJ19" s="13" t="s">
        <v>36</v>
      </c>
      <c r="AK19" s="13" t="s">
        <v>36</v>
      </c>
      <c r="AL19" s="83" t="s">
        <v>36</v>
      </c>
      <c r="AM19" s="84" t="s">
        <v>36</v>
      </c>
      <c r="AN19" s="10"/>
      <c r="AO19" s="21"/>
      <c r="AQ19" s="10" t="str">
        <f>IF(AND($AQ$2=2,$AQ$4=2),"N/A",VLOOKUP(A19,APPUs!$A$7:$R$87,3+IF($AQ$2=2,4,$AQ$2)+IF($AQ$2&lt;&gt;2,$AQ$3*2,$AQ$3)+IF($AQ$4=2,10,0)+IF($AQ$4=1,IF($AQ$2&lt;&gt;2,6,10),0)))</f>
        <v>N/A</v>
      </c>
      <c r="AR19" s="103" t="str">
        <f t="shared" si="2"/>
        <v>N/A</v>
      </c>
      <c r="AS19" s="10" t="str">
        <f t="shared" si="3"/>
        <v>N/A</v>
      </c>
    </row>
    <row r="20" spans="1:45">
      <c r="A20" s="10">
        <f t="shared" si="4"/>
        <v>13</v>
      </c>
      <c r="C20" s="85" t="s">
        <v>36</v>
      </c>
      <c r="D20" s="83" t="s">
        <v>36</v>
      </c>
      <c r="E20" s="83" t="s">
        <v>36</v>
      </c>
      <c r="F20" s="83" t="s">
        <v>36</v>
      </c>
      <c r="G20" s="83" t="s">
        <v>36</v>
      </c>
      <c r="H20" s="83" t="s">
        <v>36</v>
      </c>
      <c r="I20" s="83" t="s">
        <v>36</v>
      </c>
      <c r="J20" s="83" t="s">
        <v>36</v>
      </c>
      <c r="K20" s="83" t="s">
        <v>36</v>
      </c>
      <c r="L20" s="83" t="s">
        <v>36</v>
      </c>
      <c r="M20" s="83" t="s">
        <v>36</v>
      </c>
      <c r="N20" s="83" t="s">
        <v>36</v>
      </c>
      <c r="O20" s="83" t="s">
        <v>36</v>
      </c>
      <c r="P20" s="83" t="s">
        <v>36</v>
      </c>
      <c r="Q20" s="83" t="s">
        <v>36</v>
      </c>
      <c r="R20" s="84" t="s">
        <v>36</v>
      </c>
      <c r="S20" s="14" t="s">
        <v>36</v>
      </c>
      <c r="T20" s="13" t="s">
        <v>36</v>
      </c>
      <c r="U20" s="83" t="s">
        <v>36</v>
      </c>
      <c r="V20" s="83" t="s">
        <v>36</v>
      </c>
      <c r="W20" s="83" t="s">
        <v>36</v>
      </c>
      <c r="X20" s="83" t="s">
        <v>36</v>
      </c>
      <c r="Y20" s="83" t="s">
        <v>36</v>
      </c>
      <c r="Z20" s="83" t="s">
        <v>36</v>
      </c>
      <c r="AA20" s="83" t="s">
        <v>36</v>
      </c>
      <c r="AB20" s="83" t="s">
        <v>36</v>
      </c>
      <c r="AC20" s="83" t="s">
        <v>36</v>
      </c>
      <c r="AD20" s="84" t="s">
        <v>36</v>
      </c>
      <c r="AE20" s="14" t="s">
        <v>36</v>
      </c>
      <c r="AF20" s="13" t="s">
        <v>36</v>
      </c>
      <c r="AG20" s="13" t="s">
        <v>36</v>
      </c>
      <c r="AH20" s="84" t="s">
        <v>36</v>
      </c>
      <c r="AI20" s="14" t="s">
        <v>36</v>
      </c>
      <c r="AJ20" s="13" t="s">
        <v>36</v>
      </c>
      <c r="AK20" s="13" t="s">
        <v>36</v>
      </c>
      <c r="AL20" s="83" t="s">
        <v>36</v>
      </c>
      <c r="AM20" s="84" t="s">
        <v>36</v>
      </c>
      <c r="AN20" s="10"/>
      <c r="AO20" s="21"/>
      <c r="AQ20" s="10" t="str">
        <f>IF(AND($AQ$2=2,$AQ$4=2),"N/A",VLOOKUP(A20,APPUs!$A$7:$R$87,3+IF($AQ$2=2,4,$AQ$2)+IF($AQ$2&lt;&gt;2,$AQ$3*2,$AQ$3)+IF($AQ$4=2,10,0)+IF($AQ$4=1,IF($AQ$2&lt;&gt;2,6,10),0)))</f>
        <v>N/A</v>
      </c>
      <c r="AR20" s="103" t="str">
        <f t="shared" si="2"/>
        <v>N/A</v>
      </c>
      <c r="AS20" s="10" t="str">
        <f t="shared" si="3"/>
        <v>N/A</v>
      </c>
    </row>
    <row r="21" spans="1:45">
      <c r="A21" s="10">
        <f t="shared" si="4"/>
        <v>14</v>
      </c>
      <c r="C21" s="85" t="s">
        <v>36</v>
      </c>
      <c r="D21" s="83" t="s">
        <v>36</v>
      </c>
      <c r="E21" s="83" t="s">
        <v>36</v>
      </c>
      <c r="F21" s="83" t="s">
        <v>36</v>
      </c>
      <c r="G21" s="83" t="s">
        <v>36</v>
      </c>
      <c r="H21" s="83" t="s">
        <v>36</v>
      </c>
      <c r="I21" s="83" t="s">
        <v>36</v>
      </c>
      <c r="J21" s="83" t="s">
        <v>36</v>
      </c>
      <c r="K21" s="83" t="s">
        <v>36</v>
      </c>
      <c r="L21" s="83" t="s">
        <v>36</v>
      </c>
      <c r="M21" s="83" t="s">
        <v>36</v>
      </c>
      <c r="N21" s="83" t="s">
        <v>36</v>
      </c>
      <c r="O21" s="83" t="s">
        <v>36</v>
      </c>
      <c r="P21" s="83" t="s">
        <v>36</v>
      </c>
      <c r="Q21" s="83" t="s">
        <v>36</v>
      </c>
      <c r="R21" s="84" t="s">
        <v>36</v>
      </c>
      <c r="S21" s="14" t="s">
        <v>36</v>
      </c>
      <c r="T21" s="13" t="s">
        <v>36</v>
      </c>
      <c r="U21" s="83" t="s">
        <v>36</v>
      </c>
      <c r="V21" s="83" t="s">
        <v>36</v>
      </c>
      <c r="W21" s="83" t="s">
        <v>36</v>
      </c>
      <c r="X21" s="83" t="s">
        <v>36</v>
      </c>
      <c r="Y21" s="83" t="s">
        <v>36</v>
      </c>
      <c r="Z21" s="83" t="s">
        <v>36</v>
      </c>
      <c r="AA21" s="83" t="s">
        <v>36</v>
      </c>
      <c r="AB21" s="83" t="s">
        <v>36</v>
      </c>
      <c r="AC21" s="83" t="s">
        <v>36</v>
      </c>
      <c r="AD21" s="84" t="s">
        <v>36</v>
      </c>
      <c r="AE21" s="14" t="s">
        <v>36</v>
      </c>
      <c r="AF21" s="13" t="s">
        <v>36</v>
      </c>
      <c r="AG21" s="13" t="s">
        <v>36</v>
      </c>
      <c r="AH21" s="84" t="s">
        <v>36</v>
      </c>
      <c r="AI21" s="14" t="s">
        <v>36</v>
      </c>
      <c r="AJ21" s="13" t="s">
        <v>36</v>
      </c>
      <c r="AK21" s="13" t="s">
        <v>36</v>
      </c>
      <c r="AL21" s="83" t="s">
        <v>36</v>
      </c>
      <c r="AM21" s="84" t="s">
        <v>36</v>
      </c>
      <c r="AN21" s="10"/>
      <c r="AO21" s="21"/>
      <c r="AQ21" s="10" t="str">
        <f>IF(AND($AQ$2=2,$AQ$4=2),"N/A",VLOOKUP(A21,APPUs!$A$7:$R$87,3+IF($AQ$2=2,4,$AQ$2)+IF($AQ$2&lt;&gt;2,$AQ$3*2,$AQ$3)+IF($AQ$4=2,10,0)+IF($AQ$4=1,IF($AQ$2&lt;&gt;2,6,10),0)))</f>
        <v>N/A</v>
      </c>
      <c r="AR21" s="103" t="str">
        <f t="shared" si="2"/>
        <v>N/A</v>
      </c>
      <c r="AS21" s="10" t="str">
        <f t="shared" si="3"/>
        <v>N/A</v>
      </c>
    </row>
    <row r="22" spans="1:45">
      <c r="A22" s="10">
        <f t="shared" si="4"/>
        <v>15</v>
      </c>
      <c r="C22" s="85" t="s">
        <v>36</v>
      </c>
      <c r="D22" s="83" t="s">
        <v>36</v>
      </c>
      <c r="E22" s="83" t="s">
        <v>36</v>
      </c>
      <c r="F22" s="83" t="s">
        <v>36</v>
      </c>
      <c r="G22" s="83" t="s">
        <v>36</v>
      </c>
      <c r="H22" s="83" t="s">
        <v>36</v>
      </c>
      <c r="I22" s="83" t="s">
        <v>36</v>
      </c>
      <c r="J22" s="83" t="s">
        <v>36</v>
      </c>
      <c r="K22" s="83" t="s">
        <v>36</v>
      </c>
      <c r="L22" s="83" t="s">
        <v>36</v>
      </c>
      <c r="M22" s="83" t="s">
        <v>36</v>
      </c>
      <c r="N22" s="83" t="s">
        <v>36</v>
      </c>
      <c r="O22" s="83" t="s">
        <v>36</v>
      </c>
      <c r="P22" s="83" t="s">
        <v>36</v>
      </c>
      <c r="Q22" s="83" t="s">
        <v>36</v>
      </c>
      <c r="R22" s="84" t="s">
        <v>36</v>
      </c>
      <c r="S22" s="14" t="s">
        <v>36</v>
      </c>
      <c r="T22" s="13" t="s">
        <v>36</v>
      </c>
      <c r="U22" s="83" t="s">
        <v>36</v>
      </c>
      <c r="V22" s="83" t="s">
        <v>36</v>
      </c>
      <c r="W22" s="83" t="s">
        <v>36</v>
      </c>
      <c r="X22" s="83" t="s">
        <v>36</v>
      </c>
      <c r="Y22" s="83" t="s">
        <v>36</v>
      </c>
      <c r="Z22" s="83" t="s">
        <v>36</v>
      </c>
      <c r="AA22" s="83" t="s">
        <v>36</v>
      </c>
      <c r="AB22" s="83" t="s">
        <v>36</v>
      </c>
      <c r="AC22" s="83" t="s">
        <v>36</v>
      </c>
      <c r="AD22" s="84" t="s">
        <v>36</v>
      </c>
      <c r="AE22" s="14" t="s">
        <v>36</v>
      </c>
      <c r="AF22" s="13" t="s">
        <v>36</v>
      </c>
      <c r="AG22" s="13" t="s">
        <v>36</v>
      </c>
      <c r="AH22" s="84" t="s">
        <v>36</v>
      </c>
      <c r="AI22" s="14" t="s">
        <v>36</v>
      </c>
      <c r="AJ22" s="13" t="s">
        <v>36</v>
      </c>
      <c r="AK22" s="13" t="s">
        <v>36</v>
      </c>
      <c r="AL22" s="83" t="s">
        <v>36</v>
      </c>
      <c r="AM22" s="84" t="s">
        <v>36</v>
      </c>
      <c r="AN22" s="10"/>
      <c r="AO22" s="21"/>
      <c r="AQ22" s="10" t="str">
        <f>IF(AND($AQ$2=2,$AQ$4=2),"N/A",VLOOKUP(A22,APPUs!$A$7:$R$87,3+IF($AQ$2=2,4,$AQ$2)+IF($AQ$2&lt;&gt;2,$AQ$3*2,$AQ$3)+IF($AQ$4=2,10,0)+IF($AQ$4=1,IF($AQ$2&lt;&gt;2,6,10),0)))</f>
        <v>N/A</v>
      </c>
      <c r="AR22" s="103" t="str">
        <f t="shared" si="2"/>
        <v>N/A</v>
      </c>
      <c r="AS22" s="10" t="str">
        <f t="shared" si="3"/>
        <v>N/A</v>
      </c>
    </row>
    <row r="23" spans="1:45">
      <c r="A23" s="10">
        <f t="shared" si="4"/>
        <v>16</v>
      </c>
      <c r="C23" s="85" t="s">
        <v>36</v>
      </c>
      <c r="D23" s="83" t="s">
        <v>36</v>
      </c>
      <c r="E23" s="83" t="s">
        <v>36</v>
      </c>
      <c r="F23" s="83" t="s">
        <v>36</v>
      </c>
      <c r="G23" s="83" t="s">
        <v>36</v>
      </c>
      <c r="H23" s="83" t="s">
        <v>36</v>
      </c>
      <c r="I23" s="83" t="s">
        <v>36</v>
      </c>
      <c r="J23" s="83" t="s">
        <v>36</v>
      </c>
      <c r="K23" s="83" t="s">
        <v>36</v>
      </c>
      <c r="L23" s="83" t="s">
        <v>36</v>
      </c>
      <c r="M23" s="83" t="s">
        <v>36</v>
      </c>
      <c r="N23" s="83" t="s">
        <v>36</v>
      </c>
      <c r="O23" s="83" t="s">
        <v>36</v>
      </c>
      <c r="P23" s="83" t="s">
        <v>36</v>
      </c>
      <c r="Q23" s="83" t="s">
        <v>36</v>
      </c>
      <c r="R23" s="84" t="s">
        <v>36</v>
      </c>
      <c r="S23" s="14" t="s">
        <v>36</v>
      </c>
      <c r="T23" s="13" t="s">
        <v>36</v>
      </c>
      <c r="U23" s="83" t="s">
        <v>36</v>
      </c>
      <c r="V23" s="83" t="s">
        <v>36</v>
      </c>
      <c r="W23" s="83" t="s">
        <v>36</v>
      </c>
      <c r="X23" s="83" t="s">
        <v>36</v>
      </c>
      <c r="Y23" s="83" t="s">
        <v>36</v>
      </c>
      <c r="Z23" s="83" t="s">
        <v>36</v>
      </c>
      <c r="AA23" s="83" t="s">
        <v>36</v>
      </c>
      <c r="AB23" s="83" t="s">
        <v>36</v>
      </c>
      <c r="AC23" s="83" t="s">
        <v>36</v>
      </c>
      <c r="AD23" s="84" t="s">
        <v>36</v>
      </c>
      <c r="AE23" s="14" t="s">
        <v>36</v>
      </c>
      <c r="AF23" s="13" t="s">
        <v>36</v>
      </c>
      <c r="AG23" s="13" t="s">
        <v>36</v>
      </c>
      <c r="AH23" s="84" t="s">
        <v>36</v>
      </c>
      <c r="AI23" s="14" t="s">
        <v>36</v>
      </c>
      <c r="AJ23" s="13" t="s">
        <v>36</v>
      </c>
      <c r="AK23" s="13" t="s">
        <v>36</v>
      </c>
      <c r="AL23" s="83" t="s">
        <v>36</v>
      </c>
      <c r="AM23" s="84" t="s">
        <v>36</v>
      </c>
      <c r="AN23" s="10"/>
      <c r="AO23" s="21"/>
      <c r="AQ23" s="10" t="str">
        <f>IF(AND($AQ$2=2,$AQ$4=2),"N/A",VLOOKUP(A23,APPUs!$A$7:$R$87,3+IF($AQ$2=2,4,$AQ$2)+IF($AQ$2&lt;&gt;2,$AQ$3*2,$AQ$3)+IF($AQ$4=2,10,0)+IF($AQ$4=1,IF($AQ$2&lt;&gt;2,6,10),0)))</f>
        <v>N/A</v>
      </c>
      <c r="AR23" s="103" t="str">
        <f t="shared" si="2"/>
        <v>N/A</v>
      </c>
      <c r="AS23" s="10" t="str">
        <f t="shared" si="3"/>
        <v>N/A</v>
      </c>
    </row>
    <row r="24" spans="1:45">
      <c r="A24" s="10">
        <f t="shared" si="4"/>
        <v>17</v>
      </c>
      <c r="C24" s="85" t="s">
        <v>36</v>
      </c>
      <c r="D24" s="83" t="s">
        <v>36</v>
      </c>
      <c r="E24" s="83" t="s">
        <v>36</v>
      </c>
      <c r="F24" s="83" t="s">
        <v>36</v>
      </c>
      <c r="G24" s="83" t="s">
        <v>36</v>
      </c>
      <c r="H24" s="83" t="s">
        <v>36</v>
      </c>
      <c r="I24" s="83" t="s">
        <v>36</v>
      </c>
      <c r="J24" s="83" t="s">
        <v>36</v>
      </c>
      <c r="K24" s="83" t="s">
        <v>36</v>
      </c>
      <c r="L24" s="83" t="s">
        <v>36</v>
      </c>
      <c r="M24" s="83" t="s">
        <v>36</v>
      </c>
      <c r="N24" s="83" t="s">
        <v>36</v>
      </c>
      <c r="O24" s="83" t="s">
        <v>36</v>
      </c>
      <c r="P24" s="83" t="s">
        <v>36</v>
      </c>
      <c r="Q24" s="83" t="s">
        <v>36</v>
      </c>
      <c r="R24" s="84" t="s">
        <v>36</v>
      </c>
      <c r="S24" s="14" t="s">
        <v>36</v>
      </c>
      <c r="T24" s="13" t="s">
        <v>36</v>
      </c>
      <c r="U24" s="83" t="s">
        <v>36</v>
      </c>
      <c r="V24" s="83" t="s">
        <v>36</v>
      </c>
      <c r="W24" s="83" t="s">
        <v>36</v>
      </c>
      <c r="X24" s="83" t="s">
        <v>36</v>
      </c>
      <c r="Y24" s="83" t="s">
        <v>36</v>
      </c>
      <c r="Z24" s="83" t="s">
        <v>36</v>
      </c>
      <c r="AA24" s="83" t="s">
        <v>36</v>
      </c>
      <c r="AB24" s="83" t="s">
        <v>36</v>
      </c>
      <c r="AC24" s="83" t="s">
        <v>36</v>
      </c>
      <c r="AD24" s="84" t="s">
        <v>36</v>
      </c>
      <c r="AE24" s="14" t="s">
        <v>36</v>
      </c>
      <c r="AF24" s="13" t="s">
        <v>36</v>
      </c>
      <c r="AG24" s="13" t="s">
        <v>36</v>
      </c>
      <c r="AH24" s="84" t="s">
        <v>36</v>
      </c>
      <c r="AI24" s="14" t="s">
        <v>36</v>
      </c>
      <c r="AJ24" s="13" t="s">
        <v>36</v>
      </c>
      <c r="AK24" s="13" t="s">
        <v>36</v>
      </c>
      <c r="AL24" s="83" t="s">
        <v>36</v>
      </c>
      <c r="AM24" s="84" t="s">
        <v>36</v>
      </c>
      <c r="AN24" s="10"/>
      <c r="AO24" s="21"/>
      <c r="AQ24" s="10" t="str">
        <f>IF(AND($AQ$2=2,$AQ$4=2),"N/A",VLOOKUP(A24,APPUs!$A$7:$R$87,3+IF($AQ$2=2,4,$AQ$2)+IF($AQ$2&lt;&gt;2,$AQ$3*2,$AQ$3)+IF($AQ$4=2,10,0)+IF($AQ$4=1,IF($AQ$2&lt;&gt;2,6,10),0)))</f>
        <v>N/A</v>
      </c>
      <c r="AR24" s="103" t="str">
        <f t="shared" si="2"/>
        <v>N/A</v>
      </c>
      <c r="AS24" s="10" t="str">
        <f t="shared" si="3"/>
        <v>N/A</v>
      </c>
    </row>
    <row r="25" spans="1:45">
      <c r="A25" s="10">
        <f t="shared" si="4"/>
        <v>18</v>
      </c>
      <c r="C25" s="85" t="s">
        <v>36</v>
      </c>
      <c r="D25" s="83" t="s">
        <v>36</v>
      </c>
      <c r="E25" s="83" t="s">
        <v>36</v>
      </c>
      <c r="F25" s="83" t="s">
        <v>36</v>
      </c>
      <c r="G25" s="83" t="s">
        <v>36</v>
      </c>
      <c r="H25" s="83" t="s">
        <v>36</v>
      </c>
      <c r="I25" s="83" t="s">
        <v>36</v>
      </c>
      <c r="J25" s="83" t="s">
        <v>36</v>
      </c>
      <c r="K25" s="83" t="s">
        <v>36</v>
      </c>
      <c r="L25" s="83" t="s">
        <v>36</v>
      </c>
      <c r="M25" s="83" t="s">
        <v>36</v>
      </c>
      <c r="N25" s="83" t="s">
        <v>36</v>
      </c>
      <c r="O25" s="83" t="s">
        <v>36</v>
      </c>
      <c r="P25" s="83" t="s">
        <v>36</v>
      </c>
      <c r="Q25" s="83" t="s">
        <v>36</v>
      </c>
      <c r="R25" s="84" t="s">
        <v>36</v>
      </c>
      <c r="S25" s="14" t="s">
        <v>36</v>
      </c>
      <c r="T25" s="13" t="s">
        <v>36</v>
      </c>
      <c r="U25" s="83" t="s">
        <v>36</v>
      </c>
      <c r="V25" s="83" t="s">
        <v>36</v>
      </c>
      <c r="W25" s="83" t="s">
        <v>36</v>
      </c>
      <c r="X25" s="83" t="s">
        <v>36</v>
      </c>
      <c r="Y25" s="83" t="s">
        <v>36</v>
      </c>
      <c r="Z25" s="83" t="s">
        <v>36</v>
      </c>
      <c r="AA25" s="83" t="s">
        <v>36</v>
      </c>
      <c r="AB25" s="83" t="s">
        <v>36</v>
      </c>
      <c r="AC25" s="83" t="s">
        <v>36</v>
      </c>
      <c r="AD25" s="84" t="s">
        <v>36</v>
      </c>
      <c r="AE25" s="14" t="s">
        <v>36</v>
      </c>
      <c r="AF25" s="13" t="s">
        <v>36</v>
      </c>
      <c r="AG25" s="13" t="s">
        <v>36</v>
      </c>
      <c r="AH25" s="84" t="s">
        <v>36</v>
      </c>
      <c r="AI25" s="14" t="s">
        <v>36</v>
      </c>
      <c r="AJ25" s="13" t="s">
        <v>36</v>
      </c>
      <c r="AK25" s="13" t="s">
        <v>36</v>
      </c>
      <c r="AL25" s="83" t="s">
        <v>36</v>
      </c>
      <c r="AM25" s="84" t="s">
        <v>36</v>
      </c>
      <c r="AN25" s="10"/>
      <c r="AO25" s="21"/>
      <c r="AQ25" s="10" t="str">
        <f>IF(AND($AQ$2=2,$AQ$4=2),"N/A",VLOOKUP(A25,APPUs!$A$7:$R$87,3+IF($AQ$2=2,4,$AQ$2)+IF($AQ$2&lt;&gt;2,$AQ$3*2,$AQ$3)+IF($AQ$4=2,10,0)+IF($AQ$4=1,IF($AQ$2&lt;&gt;2,6,10),0)))</f>
        <v>N/A</v>
      </c>
      <c r="AR25" s="103" t="str">
        <f t="shared" si="2"/>
        <v>N/A</v>
      </c>
      <c r="AS25" s="10" t="str">
        <f t="shared" si="3"/>
        <v>N/A</v>
      </c>
    </row>
    <row r="26" spans="1:45">
      <c r="A26" s="10">
        <f t="shared" si="4"/>
        <v>19</v>
      </c>
      <c r="C26" s="85" t="s">
        <v>36</v>
      </c>
      <c r="D26" s="83" t="s">
        <v>36</v>
      </c>
      <c r="E26" s="83" t="s">
        <v>36</v>
      </c>
      <c r="F26" s="83" t="s">
        <v>36</v>
      </c>
      <c r="G26" s="83" t="s">
        <v>36</v>
      </c>
      <c r="H26" s="83" t="s">
        <v>36</v>
      </c>
      <c r="I26" s="83" t="s">
        <v>36</v>
      </c>
      <c r="J26" s="83" t="s">
        <v>36</v>
      </c>
      <c r="K26" s="83" t="s">
        <v>36</v>
      </c>
      <c r="L26" s="83" t="s">
        <v>36</v>
      </c>
      <c r="M26" s="83" t="s">
        <v>36</v>
      </c>
      <c r="N26" s="83" t="s">
        <v>36</v>
      </c>
      <c r="O26" s="83" t="s">
        <v>36</v>
      </c>
      <c r="P26" s="83" t="s">
        <v>36</v>
      </c>
      <c r="Q26" s="83" t="s">
        <v>36</v>
      </c>
      <c r="R26" s="84" t="s">
        <v>36</v>
      </c>
      <c r="S26" s="14" t="s">
        <v>36</v>
      </c>
      <c r="T26" s="13" t="s">
        <v>36</v>
      </c>
      <c r="U26" s="83" t="s">
        <v>36</v>
      </c>
      <c r="V26" s="83" t="s">
        <v>36</v>
      </c>
      <c r="W26" s="83" t="s">
        <v>36</v>
      </c>
      <c r="X26" s="83" t="s">
        <v>36</v>
      </c>
      <c r="Y26" s="83" t="s">
        <v>36</v>
      </c>
      <c r="Z26" s="83" t="s">
        <v>36</v>
      </c>
      <c r="AA26" s="83" t="s">
        <v>36</v>
      </c>
      <c r="AB26" s="83" t="s">
        <v>36</v>
      </c>
      <c r="AC26" s="83" t="s">
        <v>36</v>
      </c>
      <c r="AD26" s="84" t="s">
        <v>36</v>
      </c>
      <c r="AE26" s="14" t="s">
        <v>36</v>
      </c>
      <c r="AF26" s="13" t="s">
        <v>36</v>
      </c>
      <c r="AG26" s="13" t="s">
        <v>36</v>
      </c>
      <c r="AH26" s="84" t="s">
        <v>36</v>
      </c>
      <c r="AI26" s="14" t="s">
        <v>36</v>
      </c>
      <c r="AJ26" s="13" t="s">
        <v>36</v>
      </c>
      <c r="AK26" s="13" t="s">
        <v>36</v>
      </c>
      <c r="AL26" s="83" t="s">
        <v>36</v>
      </c>
      <c r="AM26" s="84" t="s">
        <v>36</v>
      </c>
      <c r="AN26" s="10"/>
      <c r="AO26" s="21"/>
      <c r="AQ26" s="10" t="str">
        <f>IF(AND($AQ$2=2,$AQ$4=2),"N/A",VLOOKUP(A26,APPUs!$A$7:$R$87,3+IF($AQ$2=2,4,$AQ$2)+IF($AQ$2&lt;&gt;2,$AQ$3*2,$AQ$3)+IF($AQ$4=2,10,0)+IF($AQ$4=1,IF($AQ$2&lt;&gt;2,6,10),0)))</f>
        <v>N/A</v>
      </c>
      <c r="AR26" s="103" t="str">
        <f t="shared" si="2"/>
        <v>N/A</v>
      </c>
      <c r="AS26" s="10" t="str">
        <f t="shared" si="3"/>
        <v>N/A</v>
      </c>
    </row>
    <row r="27" spans="1:45">
      <c r="A27" s="10">
        <f t="shared" si="4"/>
        <v>20</v>
      </c>
      <c r="C27" s="85" t="s">
        <v>36</v>
      </c>
      <c r="D27" s="83" t="s">
        <v>36</v>
      </c>
      <c r="E27" s="83" t="s">
        <v>36</v>
      </c>
      <c r="F27" s="83" t="s">
        <v>36</v>
      </c>
      <c r="G27" s="83" t="s">
        <v>36</v>
      </c>
      <c r="H27" s="83" t="s">
        <v>36</v>
      </c>
      <c r="I27" s="83" t="s">
        <v>36</v>
      </c>
      <c r="J27" s="83" t="s">
        <v>36</v>
      </c>
      <c r="K27" s="83" t="s">
        <v>36</v>
      </c>
      <c r="L27" s="83" t="s">
        <v>36</v>
      </c>
      <c r="M27" s="83" t="s">
        <v>36</v>
      </c>
      <c r="N27" s="83" t="s">
        <v>36</v>
      </c>
      <c r="O27" s="83" t="s">
        <v>36</v>
      </c>
      <c r="P27" s="83" t="s">
        <v>36</v>
      </c>
      <c r="Q27" s="83" t="s">
        <v>36</v>
      </c>
      <c r="R27" s="84" t="s">
        <v>36</v>
      </c>
      <c r="S27" s="14" t="s">
        <v>36</v>
      </c>
      <c r="T27" s="13" t="s">
        <v>36</v>
      </c>
      <c r="U27" s="83" t="s">
        <v>36</v>
      </c>
      <c r="V27" s="83" t="s">
        <v>36</v>
      </c>
      <c r="W27" s="83" t="s">
        <v>36</v>
      </c>
      <c r="X27" s="83" t="s">
        <v>36</v>
      </c>
      <c r="Y27" s="83" t="s">
        <v>36</v>
      </c>
      <c r="Z27" s="83" t="s">
        <v>36</v>
      </c>
      <c r="AA27" s="83" t="s">
        <v>36</v>
      </c>
      <c r="AB27" s="83" t="s">
        <v>36</v>
      </c>
      <c r="AC27" s="83" t="s">
        <v>36</v>
      </c>
      <c r="AD27" s="84" t="s">
        <v>36</v>
      </c>
      <c r="AE27" s="14" t="s">
        <v>36</v>
      </c>
      <c r="AF27" s="13" t="s">
        <v>36</v>
      </c>
      <c r="AG27" s="13" t="s">
        <v>36</v>
      </c>
      <c r="AH27" s="84" t="s">
        <v>36</v>
      </c>
      <c r="AI27" s="14" t="s">
        <v>36</v>
      </c>
      <c r="AJ27" s="13" t="s">
        <v>36</v>
      </c>
      <c r="AK27" s="13" t="s">
        <v>36</v>
      </c>
      <c r="AL27" s="83" t="s">
        <v>36</v>
      </c>
      <c r="AM27" s="84" t="s">
        <v>36</v>
      </c>
      <c r="AN27" s="10"/>
      <c r="AO27" s="21"/>
      <c r="AQ27" s="10" t="str">
        <f>IF(AND($AQ$2=2,$AQ$4=2),"N/A",VLOOKUP(A27,APPUs!$A$7:$R$87,3+IF($AQ$2=2,4,$AQ$2)+IF($AQ$2&lt;&gt;2,$AQ$3*2,$AQ$3)+IF($AQ$4=2,10,0)+IF($AQ$4=1,IF($AQ$2&lt;&gt;2,6,10),0)))</f>
        <v>N/A</v>
      </c>
      <c r="AR27" s="103" t="str">
        <f t="shared" si="2"/>
        <v>N/A</v>
      </c>
      <c r="AS27" s="10" t="str">
        <f t="shared" si="3"/>
        <v>N/A</v>
      </c>
    </row>
    <row r="28" spans="1:45">
      <c r="A28" s="10">
        <f t="shared" si="4"/>
        <v>21</v>
      </c>
      <c r="C28" s="85" t="s">
        <v>36</v>
      </c>
      <c r="D28" s="83" t="s">
        <v>36</v>
      </c>
      <c r="E28" s="83" t="s">
        <v>36</v>
      </c>
      <c r="F28" s="83" t="s">
        <v>36</v>
      </c>
      <c r="G28" s="83" t="s">
        <v>36</v>
      </c>
      <c r="H28" s="83" t="s">
        <v>36</v>
      </c>
      <c r="I28" s="83" t="s">
        <v>36</v>
      </c>
      <c r="J28" s="83" t="s">
        <v>36</v>
      </c>
      <c r="K28" s="83" t="s">
        <v>36</v>
      </c>
      <c r="L28" s="83" t="s">
        <v>36</v>
      </c>
      <c r="M28" s="83" t="s">
        <v>36</v>
      </c>
      <c r="N28" s="83" t="s">
        <v>36</v>
      </c>
      <c r="O28" s="83" t="s">
        <v>36</v>
      </c>
      <c r="P28" s="83" t="s">
        <v>36</v>
      </c>
      <c r="Q28" s="83" t="s">
        <v>36</v>
      </c>
      <c r="R28" s="84" t="s">
        <v>36</v>
      </c>
      <c r="S28" s="14" t="s">
        <v>36</v>
      </c>
      <c r="T28" s="13" t="s">
        <v>36</v>
      </c>
      <c r="U28" s="83" t="s">
        <v>36</v>
      </c>
      <c r="V28" s="83" t="s">
        <v>36</v>
      </c>
      <c r="W28" s="83" t="s">
        <v>36</v>
      </c>
      <c r="X28" s="83" t="s">
        <v>36</v>
      </c>
      <c r="Y28" s="83" t="s">
        <v>36</v>
      </c>
      <c r="Z28" s="83" t="s">
        <v>36</v>
      </c>
      <c r="AA28" s="83" t="s">
        <v>36</v>
      </c>
      <c r="AB28" s="83" t="s">
        <v>36</v>
      </c>
      <c r="AC28" s="83" t="s">
        <v>36</v>
      </c>
      <c r="AD28" s="84" t="s">
        <v>36</v>
      </c>
      <c r="AE28" s="14" t="s">
        <v>36</v>
      </c>
      <c r="AF28" s="13" t="s">
        <v>36</v>
      </c>
      <c r="AG28" s="13" t="s">
        <v>36</v>
      </c>
      <c r="AH28" s="84" t="s">
        <v>36</v>
      </c>
      <c r="AI28" s="14" t="s">
        <v>36</v>
      </c>
      <c r="AJ28" s="13" t="s">
        <v>36</v>
      </c>
      <c r="AK28" s="13" t="s">
        <v>36</v>
      </c>
      <c r="AL28" s="83" t="s">
        <v>36</v>
      </c>
      <c r="AM28" s="84" t="s">
        <v>36</v>
      </c>
      <c r="AN28" s="10"/>
      <c r="AO28" s="21"/>
      <c r="AQ28" s="10" t="str">
        <f>IF(AND($AQ$2=2,$AQ$4=2),"N/A",VLOOKUP(A28,APPUs!$A$7:$R$87,3+IF($AQ$2=2,4,$AQ$2)+IF($AQ$2&lt;&gt;2,$AQ$3*2,$AQ$3)+IF($AQ$4=2,10,0)+IF($AQ$4=1,IF($AQ$2&lt;&gt;2,6,10),0)))</f>
        <v>N/A</v>
      </c>
      <c r="AR28" s="103" t="str">
        <f t="shared" si="2"/>
        <v>N/A</v>
      </c>
      <c r="AS28" s="10" t="str">
        <f t="shared" si="3"/>
        <v>N/A</v>
      </c>
    </row>
    <row r="29" spans="1:45">
      <c r="A29" s="10">
        <f t="shared" si="4"/>
        <v>22</v>
      </c>
      <c r="C29" s="85" t="s">
        <v>36</v>
      </c>
      <c r="D29" s="83" t="s">
        <v>36</v>
      </c>
      <c r="E29" s="83" t="s">
        <v>36</v>
      </c>
      <c r="F29" s="83" t="s">
        <v>36</v>
      </c>
      <c r="G29" s="83" t="s">
        <v>36</v>
      </c>
      <c r="H29" s="83" t="s">
        <v>36</v>
      </c>
      <c r="I29" s="83" t="s">
        <v>36</v>
      </c>
      <c r="J29" s="83" t="s">
        <v>36</v>
      </c>
      <c r="K29" s="83" t="s">
        <v>36</v>
      </c>
      <c r="L29" s="83" t="s">
        <v>36</v>
      </c>
      <c r="M29" s="83" t="s">
        <v>36</v>
      </c>
      <c r="N29" s="83" t="s">
        <v>36</v>
      </c>
      <c r="O29" s="83" t="s">
        <v>36</v>
      </c>
      <c r="P29" s="83" t="s">
        <v>36</v>
      </c>
      <c r="Q29" s="83" t="s">
        <v>36</v>
      </c>
      <c r="R29" s="84" t="s">
        <v>36</v>
      </c>
      <c r="S29" s="14" t="s">
        <v>36</v>
      </c>
      <c r="T29" s="13" t="s">
        <v>36</v>
      </c>
      <c r="U29" s="83" t="s">
        <v>36</v>
      </c>
      <c r="V29" s="83" t="s">
        <v>36</v>
      </c>
      <c r="W29" s="83" t="s">
        <v>36</v>
      </c>
      <c r="X29" s="83" t="s">
        <v>36</v>
      </c>
      <c r="Y29" s="83" t="s">
        <v>36</v>
      </c>
      <c r="Z29" s="83" t="s">
        <v>36</v>
      </c>
      <c r="AA29" s="83" t="s">
        <v>36</v>
      </c>
      <c r="AB29" s="83" t="s">
        <v>36</v>
      </c>
      <c r="AC29" s="83" t="s">
        <v>36</v>
      </c>
      <c r="AD29" s="84" t="s">
        <v>36</v>
      </c>
      <c r="AE29" s="14" t="s">
        <v>36</v>
      </c>
      <c r="AF29" s="13" t="s">
        <v>36</v>
      </c>
      <c r="AG29" s="13" t="s">
        <v>36</v>
      </c>
      <c r="AH29" s="84" t="s">
        <v>36</v>
      </c>
      <c r="AI29" s="14" t="s">
        <v>36</v>
      </c>
      <c r="AJ29" s="13" t="s">
        <v>36</v>
      </c>
      <c r="AK29" s="13" t="s">
        <v>36</v>
      </c>
      <c r="AL29" s="83" t="s">
        <v>36</v>
      </c>
      <c r="AM29" s="84" t="s">
        <v>36</v>
      </c>
      <c r="AN29" s="10"/>
      <c r="AO29" s="21"/>
      <c r="AQ29" s="10" t="str">
        <f>IF(AND($AQ$2=2,$AQ$4=2),"N/A",VLOOKUP(A29,APPUs!$A$7:$R$87,3+IF($AQ$2=2,4,$AQ$2)+IF($AQ$2&lt;&gt;2,$AQ$3*2,$AQ$3)+IF($AQ$4=2,10,0)+IF($AQ$4=1,IF($AQ$2&lt;&gt;2,6,10),0)))</f>
        <v>N/A</v>
      </c>
      <c r="AR29" s="103" t="str">
        <f t="shared" si="2"/>
        <v>N/A</v>
      </c>
      <c r="AS29" s="10" t="str">
        <f t="shared" si="3"/>
        <v>N/A</v>
      </c>
    </row>
    <row r="30" spans="1:45">
      <c r="A30" s="10">
        <f t="shared" si="4"/>
        <v>23</v>
      </c>
      <c r="C30" s="85" t="s">
        <v>36</v>
      </c>
      <c r="D30" s="83" t="s">
        <v>36</v>
      </c>
      <c r="E30" s="83" t="s">
        <v>36</v>
      </c>
      <c r="F30" s="83" t="s">
        <v>36</v>
      </c>
      <c r="G30" s="83" t="s">
        <v>36</v>
      </c>
      <c r="H30" s="83" t="s">
        <v>36</v>
      </c>
      <c r="I30" s="83" t="s">
        <v>36</v>
      </c>
      <c r="J30" s="83" t="s">
        <v>36</v>
      </c>
      <c r="K30" s="83" t="s">
        <v>36</v>
      </c>
      <c r="L30" s="83" t="s">
        <v>36</v>
      </c>
      <c r="M30" s="83" t="s">
        <v>36</v>
      </c>
      <c r="N30" s="83" t="s">
        <v>36</v>
      </c>
      <c r="O30" s="83" t="s">
        <v>36</v>
      </c>
      <c r="P30" s="83" t="s">
        <v>36</v>
      </c>
      <c r="Q30" s="83" t="s">
        <v>36</v>
      </c>
      <c r="R30" s="84" t="s">
        <v>36</v>
      </c>
      <c r="S30" s="14" t="s">
        <v>36</v>
      </c>
      <c r="T30" s="13" t="s">
        <v>36</v>
      </c>
      <c r="U30" s="83" t="s">
        <v>36</v>
      </c>
      <c r="V30" s="83" t="s">
        <v>36</v>
      </c>
      <c r="W30" s="83" t="s">
        <v>36</v>
      </c>
      <c r="X30" s="83" t="s">
        <v>36</v>
      </c>
      <c r="Y30" s="83" t="s">
        <v>36</v>
      </c>
      <c r="Z30" s="83" t="s">
        <v>36</v>
      </c>
      <c r="AA30" s="83" t="s">
        <v>36</v>
      </c>
      <c r="AB30" s="83" t="s">
        <v>36</v>
      </c>
      <c r="AC30" s="83" t="s">
        <v>36</v>
      </c>
      <c r="AD30" s="84" t="s">
        <v>36</v>
      </c>
      <c r="AE30" s="14" t="s">
        <v>36</v>
      </c>
      <c r="AF30" s="13" t="s">
        <v>36</v>
      </c>
      <c r="AG30" s="13" t="s">
        <v>36</v>
      </c>
      <c r="AH30" s="84" t="s">
        <v>36</v>
      </c>
      <c r="AI30" s="14" t="s">
        <v>36</v>
      </c>
      <c r="AJ30" s="13" t="s">
        <v>36</v>
      </c>
      <c r="AK30" s="13" t="s">
        <v>36</v>
      </c>
      <c r="AL30" s="83" t="s">
        <v>36</v>
      </c>
      <c r="AM30" s="84" t="s">
        <v>36</v>
      </c>
      <c r="AN30" s="10"/>
      <c r="AO30" s="21"/>
      <c r="AQ30" s="10" t="str">
        <f>IF(AND($AQ$2=2,$AQ$4=2),"N/A",VLOOKUP(A30,APPUs!$A$7:$R$87,3+IF($AQ$2=2,4,$AQ$2)+IF($AQ$2&lt;&gt;2,$AQ$3*2,$AQ$3)+IF($AQ$4=2,10,0)+IF($AQ$4=1,IF($AQ$2&lt;&gt;2,6,10),0)))</f>
        <v>N/A</v>
      </c>
      <c r="AR30" s="103" t="str">
        <f t="shared" si="2"/>
        <v>N/A</v>
      </c>
      <c r="AS30" s="10" t="str">
        <f t="shared" si="3"/>
        <v>N/A</v>
      </c>
    </row>
    <row r="31" spans="1:45">
      <c r="A31" s="10">
        <f t="shared" si="4"/>
        <v>24</v>
      </c>
      <c r="C31" s="85" t="s">
        <v>36</v>
      </c>
      <c r="D31" s="83" t="s">
        <v>36</v>
      </c>
      <c r="E31" s="83" t="s">
        <v>36</v>
      </c>
      <c r="F31" s="83" t="s">
        <v>36</v>
      </c>
      <c r="G31" s="83" t="s">
        <v>36</v>
      </c>
      <c r="H31" s="83" t="s">
        <v>36</v>
      </c>
      <c r="I31" s="83" t="s">
        <v>36</v>
      </c>
      <c r="J31" s="83" t="s">
        <v>36</v>
      </c>
      <c r="K31" s="83" t="s">
        <v>36</v>
      </c>
      <c r="L31" s="83" t="s">
        <v>36</v>
      </c>
      <c r="M31" s="83" t="s">
        <v>36</v>
      </c>
      <c r="N31" s="83" t="s">
        <v>36</v>
      </c>
      <c r="O31" s="83" t="s">
        <v>36</v>
      </c>
      <c r="P31" s="83" t="s">
        <v>36</v>
      </c>
      <c r="Q31" s="83" t="s">
        <v>36</v>
      </c>
      <c r="R31" s="84" t="s">
        <v>36</v>
      </c>
      <c r="S31" s="14" t="s">
        <v>36</v>
      </c>
      <c r="T31" s="13" t="s">
        <v>36</v>
      </c>
      <c r="U31" s="83" t="s">
        <v>36</v>
      </c>
      <c r="V31" s="83" t="s">
        <v>36</v>
      </c>
      <c r="W31" s="83" t="s">
        <v>36</v>
      </c>
      <c r="X31" s="83" t="s">
        <v>36</v>
      </c>
      <c r="Y31" s="83" t="s">
        <v>36</v>
      </c>
      <c r="Z31" s="83" t="s">
        <v>36</v>
      </c>
      <c r="AA31" s="83" t="s">
        <v>36</v>
      </c>
      <c r="AB31" s="83" t="s">
        <v>36</v>
      </c>
      <c r="AC31" s="83" t="s">
        <v>36</v>
      </c>
      <c r="AD31" s="84" t="s">
        <v>36</v>
      </c>
      <c r="AE31" s="14" t="s">
        <v>36</v>
      </c>
      <c r="AF31" s="13" t="s">
        <v>36</v>
      </c>
      <c r="AG31" s="13" t="s">
        <v>36</v>
      </c>
      <c r="AH31" s="84" t="s">
        <v>36</v>
      </c>
      <c r="AI31" s="14" t="s">
        <v>36</v>
      </c>
      <c r="AJ31" s="13" t="s">
        <v>36</v>
      </c>
      <c r="AK31" s="13" t="s">
        <v>36</v>
      </c>
      <c r="AL31" s="83" t="s">
        <v>36</v>
      </c>
      <c r="AM31" s="84" t="s">
        <v>36</v>
      </c>
      <c r="AN31" s="10"/>
      <c r="AO31" s="21"/>
      <c r="AQ31" s="10" t="str">
        <f>IF(AND($AQ$2=2,$AQ$4=2),"N/A",VLOOKUP(A31,APPUs!$A$7:$R$87,3+IF($AQ$2=2,4,$AQ$2)+IF($AQ$2&lt;&gt;2,$AQ$3*2,$AQ$3)+IF($AQ$4=2,10,0)+IF($AQ$4=1,IF($AQ$2&lt;&gt;2,6,10),0)))</f>
        <v>N/A</v>
      </c>
      <c r="AR31" s="103" t="str">
        <f t="shared" si="2"/>
        <v>N/A</v>
      </c>
      <c r="AS31" s="10" t="str">
        <f t="shared" si="3"/>
        <v>N/A</v>
      </c>
    </row>
    <row r="32" spans="1:45">
      <c r="A32" s="10">
        <f t="shared" si="4"/>
        <v>25</v>
      </c>
      <c r="C32" s="85" t="s">
        <v>36</v>
      </c>
      <c r="D32" s="83" t="s">
        <v>36</v>
      </c>
      <c r="E32" s="83" t="s">
        <v>36</v>
      </c>
      <c r="F32" s="83" t="s">
        <v>36</v>
      </c>
      <c r="G32" s="83" t="s">
        <v>36</v>
      </c>
      <c r="H32" s="83" t="s">
        <v>36</v>
      </c>
      <c r="I32" s="83" t="s">
        <v>36</v>
      </c>
      <c r="J32" s="83" t="s">
        <v>36</v>
      </c>
      <c r="K32" s="83" t="s">
        <v>36</v>
      </c>
      <c r="L32" s="83" t="s">
        <v>36</v>
      </c>
      <c r="M32" s="83" t="s">
        <v>36</v>
      </c>
      <c r="N32" s="83" t="s">
        <v>36</v>
      </c>
      <c r="O32" s="83" t="s">
        <v>36</v>
      </c>
      <c r="P32" s="83" t="s">
        <v>36</v>
      </c>
      <c r="Q32" s="83" t="s">
        <v>36</v>
      </c>
      <c r="R32" s="84" t="s">
        <v>36</v>
      </c>
      <c r="S32" s="14" t="s">
        <v>36</v>
      </c>
      <c r="T32" s="13" t="s">
        <v>36</v>
      </c>
      <c r="U32" s="83" t="s">
        <v>36</v>
      </c>
      <c r="V32" s="83" t="s">
        <v>36</v>
      </c>
      <c r="W32" s="83" t="s">
        <v>36</v>
      </c>
      <c r="X32" s="83" t="s">
        <v>36</v>
      </c>
      <c r="Y32" s="83" t="s">
        <v>36</v>
      </c>
      <c r="Z32" s="83" t="s">
        <v>36</v>
      </c>
      <c r="AA32" s="83" t="s">
        <v>36</v>
      </c>
      <c r="AB32" s="83" t="s">
        <v>36</v>
      </c>
      <c r="AC32" s="83" t="s">
        <v>36</v>
      </c>
      <c r="AD32" s="84" t="s">
        <v>36</v>
      </c>
      <c r="AE32" s="14" t="s">
        <v>36</v>
      </c>
      <c r="AF32" s="13" t="s">
        <v>36</v>
      </c>
      <c r="AG32" s="13" t="s">
        <v>36</v>
      </c>
      <c r="AH32" s="84" t="s">
        <v>36</v>
      </c>
      <c r="AI32" s="14" t="s">
        <v>36</v>
      </c>
      <c r="AJ32" s="13" t="s">
        <v>36</v>
      </c>
      <c r="AK32" s="13" t="s">
        <v>36</v>
      </c>
      <c r="AL32" s="83" t="s">
        <v>36</v>
      </c>
      <c r="AM32" s="84" t="s">
        <v>36</v>
      </c>
      <c r="AN32" s="10"/>
      <c r="AO32" s="21"/>
      <c r="AQ32" s="10" t="str">
        <f>IF(AND($AQ$2=2,$AQ$4=2),"N/A",VLOOKUP(A32,APPUs!$A$7:$R$87,3+IF($AQ$2=2,4,$AQ$2)+IF($AQ$2&lt;&gt;2,$AQ$3*2,$AQ$3)+IF($AQ$4=2,10,0)+IF($AQ$4=1,IF($AQ$2&lt;&gt;2,6,10),0)))</f>
        <v>N/A</v>
      </c>
      <c r="AR32" s="103" t="str">
        <f t="shared" si="2"/>
        <v>N/A</v>
      </c>
      <c r="AS32" s="10" t="str">
        <f t="shared" si="3"/>
        <v>N/A</v>
      </c>
    </row>
    <row r="33" spans="1:45">
      <c r="A33" s="10">
        <f t="shared" si="4"/>
        <v>26</v>
      </c>
      <c r="C33" s="85" t="s">
        <v>36</v>
      </c>
      <c r="D33" s="83" t="s">
        <v>36</v>
      </c>
      <c r="E33" s="83" t="s">
        <v>36</v>
      </c>
      <c r="F33" s="83" t="s">
        <v>36</v>
      </c>
      <c r="G33" s="83" t="s">
        <v>36</v>
      </c>
      <c r="H33" s="83" t="s">
        <v>36</v>
      </c>
      <c r="I33" s="83" t="s">
        <v>36</v>
      </c>
      <c r="J33" s="83" t="s">
        <v>36</v>
      </c>
      <c r="K33" s="83" t="s">
        <v>36</v>
      </c>
      <c r="L33" s="83" t="s">
        <v>36</v>
      </c>
      <c r="M33" s="83" t="s">
        <v>36</v>
      </c>
      <c r="N33" s="83" t="s">
        <v>36</v>
      </c>
      <c r="O33" s="83" t="s">
        <v>36</v>
      </c>
      <c r="P33" s="83" t="s">
        <v>36</v>
      </c>
      <c r="Q33" s="83" t="s">
        <v>36</v>
      </c>
      <c r="R33" s="84" t="s">
        <v>36</v>
      </c>
      <c r="S33" s="14" t="s">
        <v>36</v>
      </c>
      <c r="T33" s="13" t="s">
        <v>36</v>
      </c>
      <c r="U33" s="83" t="s">
        <v>36</v>
      </c>
      <c r="V33" s="83" t="s">
        <v>36</v>
      </c>
      <c r="W33" s="83" t="s">
        <v>36</v>
      </c>
      <c r="X33" s="83" t="s">
        <v>36</v>
      </c>
      <c r="Y33" s="83" t="s">
        <v>36</v>
      </c>
      <c r="Z33" s="83" t="s">
        <v>36</v>
      </c>
      <c r="AA33" s="83" t="s">
        <v>36</v>
      </c>
      <c r="AB33" s="83" t="s">
        <v>36</v>
      </c>
      <c r="AC33" s="83" t="s">
        <v>36</v>
      </c>
      <c r="AD33" s="84" t="s">
        <v>36</v>
      </c>
      <c r="AE33" s="14" t="s">
        <v>36</v>
      </c>
      <c r="AF33" s="13" t="s">
        <v>36</v>
      </c>
      <c r="AG33" s="13" t="s">
        <v>36</v>
      </c>
      <c r="AH33" s="84" t="s">
        <v>36</v>
      </c>
      <c r="AI33" s="14" t="s">
        <v>36</v>
      </c>
      <c r="AJ33" s="13" t="s">
        <v>36</v>
      </c>
      <c r="AK33" s="13" t="s">
        <v>36</v>
      </c>
      <c r="AL33" s="83" t="s">
        <v>36</v>
      </c>
      <c r="AM33" s="84" t="s">
        <v>36</v>
      </c>
      <c r="AN33" s="10"/>
      <c r="AO33" s="21"/>
      <c r="AQ33" s="10" t="str">
        <f>IF(AND($AQ$2=2,$AQ$4=2),"N/A",VLOOKUP(A33,APPUs!$A$7:$R$87,3+IF($AQ$2=2,4,$AQ$2)+IF($AQ$2&lt;&gt;2,$AQ$3*2,$AQ$3)+IF($AQ$4=2,10,0)+IF($AQ$4=1,IF($AQ$2&lt;&gt;2,6,10),0)))</f>
        <v>N/A</v>
      </c>
      <c r="AR33" s="103" t="str">
        <f t="shared" si="2"/>
        <v>N/A</v>
      </c>
      <c r="AS33" s="10" t="str">
        <f t="shared" si="3"/>
        <v>N/A</v>
      </c>
    </row>
    <row r="34" spans="1:45">
      <c r="A34" s="10">
        <f t="shared" si="4"/>
        <v>27</v>
      </c>
      <c r="C34" s="85" t="s">
        <v>36</v>
      </c>
      <c r="D34" s="83" t="s">
        <v>36</v>
      </c>
      <c r="E34" s="83" t="s">
        <v>36</v>
      </c>
      <c r="F34" s="83" t="s">
        <v>36</v>
      </c>
      <c r="G34" s="83" t="s">
        <v>36</v>
      </c>
      <c r="H34" s="83" t="s">
        <v>36</v>
      </c>
      <c r="I34" s="83" t="s">
        <v>36</v>
      </c>
      <c r="J34" s="83" t="s">
        <v>36</v>
      </c>
      <c r="K34" s="83" t="s">
        <v>36</v>
      </c>
      <c r="L34" s="83" t="s">
        <v>36</v>
      </c>
      <c r="M34" s="83" t="s">
        <v>36</v>
      </c>
      <c r="N34" s="83" t="s">
        <v>36</v>
      </c>
      <c r="O34" s="83" t="s">
        <v>36</v>
      </c>
      <c r="P34" s="83" t="s">
        <v>36</v>
      </c>
      <c r="Q34" s="83" t="s">
        <v>36</v>
      </c>
      <c r="R34" s="84" t="s">
        <v>36</v>
      </c>
      <c r="S34" s="14" t="s">
        <v>36</v>
      </c>
      <c r="T34" s="13" t="s">
        <v>36</v>
      </c>
      <c r="U34" s="83" t="s">
        <v>36</v>
      </c>
      <c r="V34" s="83" t="s">
        <v>36</v>
      </c>
      <c r="W34" s="83" t="s">
        <v>36</v>
      </c>
      <c r="X34" s="83" t="s">
        <v>36</v>
      </c>
      <c r="Y34" s="83" t="s">
        <v>36</v>
      </c>
      <c r="Z34" s="83" t="s">
        <v>36</v>
      </c>
      <c r="AA34" s="83" t="s">
        <v>36</v>
      </c>
      <c r="AB34" s="83" t="s">
        <v>36</v>
      </c>
      <c r="AC34" s="83" t="s">
        <v>36</v>
      </c>
      <c r="AD34" s="84" t="s">
        <v>36</v>
      </c>
      <c r="AE34" s="14" t="s">
        <v>36</v>
      </c>
      <c r="AF34" s="13" t="s">
        <v>36</v>
      </c>
      <c r="AG34" s="13" t="s">
        <v>36</v>
      </c>
      <c r="AH34" s="84" t="s">
        <v>36</v>
      </c>
      <c r="AI34" s="14" t="s">
        <v>36</v>
      </c>
      <c r="AJ34" s="13" t="s">
        <v>36</v>
      </c>
      <c r="AK34" s="13" t="s">
        <v>36</v>
      </c>
      <c r="AL34" s="83" t="s">
        <v>36</v>
      </c>
      <c r="AM34" s="84" t="s">
        <v>36</v>
      </c>
      <c r="AN34" s="10"/>
      <c r="AO34" s="21"/>
      <c r="AQ34" s="10" t="str">
        <f>IF(AND($AQ$2=2,$AQ$4=2),"N/A",VLOOKUP(A34,APPUs!$A$7:$R$87,3+IF($AQ$2=2,4,$AQ$2)+IF($AQ$2&lt;&gt;2,$AQ$3*2,$AQ$3)+IF($AQ$4=2,10,0)+IF($AQ$4=1,IF($AQ$2&lt;&gt;2,6,10),0)))</f>
        <v>N/A</v>
      </c>
      <c r="AR34" s="103" t="str">
        <f t="shared" si="2"/>
        <v>N/A</v>
      </c>
      <c r="AS34" s="10" t="str">
        <f t="shared" si="3"/>
        <v>N/A</v>
      </c>
    </row>
    <row r="35" spans="1:45">
      <c r="A35" s="10">
        <f t="shared" si="4"/>
        <v>28</v>
      </c>
      <c r="C35" s="85" t="s">
        <v>36</v>
      </c>
      <c r="D35" s="83" t="s">
        <v>36</v>
      </c>
      <c r="E35" s="83" t="s">
        <v>36</v>
      </c>
      <c r="F35" s="83" t="s">
        <v>36</v>
      </c>
      <c r="G35" s="83" t="s">
        <v>36</v>
      </c>
      <c r="H35" s="83" t="s">
        <v>36</v>
      </c>
      <c r="I35" s="83" t="s">
        <v>36</v>
      </c>
      <c r="J35" s="83" t="s">
        <v>36</v>
      </c>
      <c r="K35" s="83" t="s">
        <v>36</v>
      </c>
      <c r="L35" s="83" t="s">
        <v>36</v>
      </c>
      <c r="M35" s="83" t="s">
        <v>36</v>
      </c>
      <c r="N35" s="83" t="s">
        <v>36</v>
      </c>
      <c r="O35" s="83" t="s">
        <v>36</v>
      </c>
      <c r="P35" s="83" t="s">
        <v>36</v>
      </c>
      <c r="Q35" s="83" t="s">
        <v>36</v>
      </c>
      <c r="R35" s="84" t="s">
        <v>36</v>
      </c>
      <c r="S35" s="14" t="s">
        <v>36</v>
      </c>
      <c r="T35" s="13" t="s">
        <v>36</v>
      </c>
      <c r="U35" s="83" t="s">
        <v>36</v>
      </c>
      <c r="V35" s="83" t="s">
        <v>36</v>
      </c>
      <c r="W35" s="83" t="s">
        <v>36</v>
      </c>
      <c r="X35" s="83" t="s">
        <v>36</v>
      </c>
      <c r="Y35" s="83" t="s">
        <v>36</v>
      </c>
      <c r="Z35" s="83" t="s">
        <v>36</v>
      </c>
      <c r="AA35" s="83" t="s">
        <v>36</v>
      </c>
      <c r="AB35" s="83" t="s">
        <v>36</v>
      </c>
      <c r="AC35" s="83" t="s">
        <v>36</v>
      </c>
      <c r="AD35" s="84" t="s">
        <v>36</v>
      </c>
      <c r="AE35" s="14" t="s">
        <v>36</v>
      </c>
      <c r="AF35" s="13" t="s">
        <v>36</v>
      </c>
      <c r="AG35" s="13" t="s">
        <v>36</v>
      </c>
      <c r="AH35" s="84" t="s">
        <v>36</v>
      </c>
      <c r="AI35" s="14" t="s">
        <v>36</v>
      </c>
      <c r="AJ35" s="13" t="s">
        <v>36</v>
      </c>
      <c r="AK35" s="13" t="s">
        <v>36</v>
      </c>
      <c r="AL35" s="83" t="s">
        <v>36</v>
      </c>
      <c r="AM35" s="84" t="s">
        <v>36</v>
      </c>
      <c r="AN35" s="10"/>
      <c r="AO35" s="21"/>
      <c r="AQ35" s="10" t="str">
        <f>IF(AND($AQ$2=2,$AQ$4=2),"N/A",VLOOKUP(A35,APPUs!$A$7:$R$87,3+IF($AQ$2=2,4,$AQ$2)+IF($AQ$2&lt;&gt;2,$AQ$3*2,$AQ$3)+IF($AQ$4=2,10,0)+IF($AQ$4=1,IF($AQ$2&lt;&gt;2,6,10),0)))</f>
        <v>N/A</v>
      </c>
      <c r="AR35" s="103" t="str">
        <f t="shared" si="2"/>
        <v>N/A</v>
      </c>
      <c r="AS35" s="10" t="str">
        <f t="shared" si="3"/>
        <v>N/A</v>
      </c>
    </row>
    <row r="36" spans="1:45">
      <c r="A36" s="10">
        <f t="shared" si="4"/>
        <v>29</v>
      </c>
      <c r="C36" s="85" t="s">
        <v>36</v>
      </c>
      <c r="D36" s="83" t="s">
        <v>36</v>
      </c>
      <c r="E36" s="83" t="s">
        <v>36</v>
      </c>
      <c r="F36" s="83" t="s">
        <v>36</v>
      </c>
      <c r="G36" s="83" t="s">
        <v>36</v>
      </c>
      <c r="H36" s="83" t="s">
        <v>36</v>
      </c>
      <c r="I36" s="83" t="s">
        <v>36</v>
      </c>
      <c r="J36" s="83" t="s">
        <v>36</v>
      </c>
      <c r="K36" s="83" t="s">
        <v>36</v>
      </c>
      <c r="L36" s="83" t="s">
        <v>36</v>
      </c>
      <c r="M36" s="83" t="s">
        <v>36</v>
      </c>
      <c r="N36" s="83" t="s">
        <v>36</v>
      </c>
      <c r="O36" s="83" t="s">
        <v>36</v>
      </c>
      <c r="P36" s="83" t="s">
        <v>36</v>
      </c>
      <c r="Q36" s="83" t="s">
        <v>36</v>
      </c>
      <c r="R36" s="84" t="s">
        <v>36</v>
      </c>
      <c r="S36" s="14" t="s">
        <v>36</v>
      </c>
      <c r="T36" s="13" t="s">
        <v>36</v>
      </c>
      <c r="U36" s="83" t="s">
        <v>36</v>
      </c>
      <c r="V36" s="83" t="s">
        <v>36</v>
      </c>
      <c r="W36" s="83" t="s">
        <v>36</v>
      </c>
      <c r="X36" s="83" t="s">
        <v>36</v>
      </c>
      <c r="Y36" s="83" t="s">
        <v>36</v>
      </c>
      <c r="Z36" s="83" t="s">
        <v>36</v>
      </c>
      <c r="AA36" s="83" t="s">
        <v>36</v>
      </c>
      <c r="AB36" s="83" t="s">
        <v>36</v>
      </c>
      <c r="AC36" s="83" t="s">
        <v>36</v>
      </c>
      <c r="AD36" s="84" t="s">
        <v>36</v>
      </c>
      <c r="AE36" s="14" t="s">
        <v>36</v>
      </c>
      <c r="AF36" s="13" t="s">
        <v>36</v>
      </c>
      <c r="AG36" s="13" t="s">
        <v>36</v>
      </c>
      <c r="AH36" s="84" t="s">
        <v>36</v>
      </c>
      <c r="AI36" s="14" t="s">
        <v>36</v>
      </c>
      <c r="AJ36" s="13" t="s">
        <v>36</v>
      </c>
      <c r="AK36" s="13" t="s">
        <v>36</v>
      </c>
      <c r="AL36" s="83" t="s">
        <v>36</v>
      </c>
      <c r="AM36" s="84" t="s">
        <v>36</v>
      </c>
      <c r="AN36" s="10"/>
      <c r="AO36" s="21"/>
      <c r="AQ36" s="10" t="str">
        <f>IF(AND($AQ$2=2,$AQ$4=2),"N/A",VLOOKUP(A36,APPUs!$A$7:$R$87,3+IF($AQ$2=2,4,$AQ$2)+IF($AQ$2&lt;&gt;2,$AQ$3*2,$AQ$3)+IF($AQ$4=2,10,0)+IF($AQ$4=1,IF($AQ$2&lt;&gt;2,6,10),0)))</f>
        <v>N/A</v>
      </c>
      <c r="AR36" s="103" t="str">
        <f t="shared" si="2"/>
        <v>N/A</v>
      </c>
      <c r="AS36" s="10" t="str">
        <f t="shared" si="3"/>
        <v>N/A</v>
      </c>
    </row>
    <row r="37" spans="1:45">
      <c r="A37" s="10">
        <f t="shared" si="4"/>
        <v>30</v>
      </c>
      <c r="C37" s="85" t="s">
        <v>36</v>
      </c>
      <c r="D37" s="83" t="s">
        <v>36</v>
      </c>
      <c r="E37" s="83" t="s">
        <v>36</v>
      </c>
      <c r="F37" s="83" t="s">
        <v>36</v>
      </c>
      <c r="G37" s="83" t="s">
        <v>36</v>
      </c>
      <c r="H37" s="83" t="s">
        <v>36</v>
      </c>
      <c r="I37" s="83" t="s">
        <v>36</v>
      </c>
      <c r="J37" s="83" t="s">
        <v>36</v>
      </c>
      <c r="K37" s="83" t="s">
        <v>36</v>
      </c>
      <c r="L37" s="83" t="s">
        <v>36</v>
      </c>
      <c r="M37" s="83" t="s">
        <v>36</v>
      </c>
      <c r="N37" s="83" t="s">
        <v>36</v>
      </c>
      <c r="O37" s="83" t="s">
        <v>36</v>
      </c>
      <c r="P37" s="83" t="s">
        <v>36</v>
      </c>
      <c r="Q37" s="83" t="s">
        <v>36</v>
      </c>
      <c r="R37" s="84" t="s">
        <v>36</v>
      </c>
      <c r="S37" s="14" t="s">
        <v>36</v>
      </c>
      <c r="T37" s="13" t="s">
        <v>36</v>
      </c>
      <c r="U37" s="83" t="s">
        <v>36</v>
      </c>
      <c r="V37" s="83" t="s">
        <v>36</v>
      </c>
      <c r="W37" s="83" t="s">
        <v>36</v>
      </c>
      <c r="X37" s="83" t="s">
        <v>36</v>
      </c>
      <c r="Y37" s="83" t="s">
        <v>36</v>
      </c>
      <c r="Z37" s="83" t="s">
        <v>36</v>
      </c>
      <c r="AA37" s="83" t="s">
        <v>36</v>
      </c>
      <c r="AB37" s="83" t="s">
        <v>36</v>
      </c>
      <c r="AC37" s="83" t="s">
        <v>36</v>
      </c>
      <c r="AD37" s="84" t="s">
        <v>36</v>
      </c>
      <c r="AE37" s="14" t="s">
        <v>36</v>
      </c>
      <c r="AF37" s="13" t="s">
        <v>36</v>
      </c>
      <c r="AG37" s="13" t="s">
        <v>36</v>
      </c>
      <c r="AH37" s="84" t="s">
        <v>36</v>
      </c>
      <c r="AI37" s="14" t="s">
        <v>36</v>
      </c>
      <c r="AJ37" s="13" t="s">
        <v>36</v>
      </c>
      <c r="AK37" s="13" t="s">
        <v>36</v>
      </c>
      <c r="AL37" s="83" t="s">
        <v>36</v>
      </c>
      <c r="AM37" s="84" t="s">
        <v>36</v>
      </c>
      <c r="AN37" s="10"/>
      <c r="AO37" s="21"/>
      <c r="AQ37" s="10" t="str">
        <f>IF(AND($AQ$2=2,$AQ$4=2),"N/A",VLOOKUP(A37,APPUs!$A$7:$R$87,3+IF($AQ$2=2,4,$AQ$2)+IF($AQ$2&lt;&gt;2,$AQ$3*2,$AQ$3)+IF($AQ$4=2,10,0)+IF($AQ$4=1,IF($AQ$2&lt;&gt;2,6,10),0)))</f>
        <v>N/A</v>
      </c>
      <c r="AR37" s="103" t="str">
        <f t="shared" si="2"/>
        <v>N/A</v>
      </c>
      <c r="AS37" s="10" t="str">
        <f t="shared" si="3"/>
        <v>N/A</v>
      </c>
    </row>
    <row r="38" spans="1:45">
      <c r="A38" s="10">
        <f t="shared" si="4"/>
        <v>31</v>
      </c>
      <c r="C38" s="85" t="s">
        <v>36</v>
      </c>
      <c r="D38" s="83" t="s">
        <v>36</v>
      </c>
      <c r="E38" s="83" t="s">
        <v>36</v>
      </c>
      <c r="F38" s="83" t="s">
        <v>36</v>
      </c>
      <c r="G38" s="83" t="s">
        <v>36</v>
      </c>
      <c r="H38" s="83" t="s">
        <v>36</v>
      </c>
      <c r="I38" s="83" t="s">
        <v>36</v>
      </c>
      <c r="J38" s="83" t="s">
        <v>36</v>
      </c>
      <c r="K38" s="83" t="s">
        <v>36</v>
      </c>
      <c r="L38" s="83" t="s">
        <v>36</v>
      </c>
      <c r="M38" s="83" t="s">
        <v>36</v>
      </c>
      <c r="N38" s="83" t="s">
        <v>36</v>
      </c>
      <c r="O38" s="83" t="s">
        <v>36</v>
      </c>
      <c r="P38" s="83" t="s">
        <v>36</v>
      </c>
      <c r="Q38" s="83" t="s">
        <v>36</v>
      </c>
      <c r="R38" s="84" t="s">
        <v>36</v>
      </c>
      <c r="S38" s="14" t="s">
        <v>36</v>
      </c>
      <c r="T38" s="13" t="s">
        <v>36</v>
      </c>
      <c r="U38" s="83" t="s">
        <v>36</v>
      </c>
      <c r="V38" s="83" t="s">
        <v>36</v>
      </c>
      <c r="W38" s="83" t="s">
        <v>36</v>
      </c>
      <c r="X38" s="83" t="s">
        <v>36</v>
      </c>
      <c r="Y38" s="83" t="s">
        <v>36</v>
      </c>
      <c r="Z38" s="83" t="s">
        <v>36</v>
      </c>
      <c r="AA38" s="83" t="s">
        <v>36</v>
      </c>
      <c r="AB38" s="83" t="s">
        <v>36</v>
      </c>
      <c r="AC38" s="83" t="s">
        <v>36</v>
      </c>
      <c r="AD38" s="84" t="s">
        <v>36</v>
      </c>
      <c r="AE38" s="14" t="s">
        <v>36</v>
      </c>
      <c r="AF38" s="13" t="s">
        <v>36</v>
      </c>
      <c r="AG38" s="13" t="s">
        <v>36</v>
      </c>
      <c r="AH38" s="84" t="s">
        <v>36</v>
      </c>
      <c r="AI38" s="14" t="s">
        <v>36</v>
      </c>
      <c r="AJ38" s="13" t="s">
        <v>36</v>
      </c>
      <c r="AK38" s="13" t="s">
        <v>36</v>
      </c>
      <c r="AL38" s="83" t="s">
        <v>36</v>
      </c>
      <c r="AM38" s="84" t="s">
        <v>36</v>
      </c>
      <c r="AN38" s="10"/>
      <c r="AO38" s="21"/>
      <c r="AQ38" s="10" t="str">
        <f>IF(AND($AQ$2=2,$AQ$4=2),"N/A",VLOOKUP(A38,APPUs!$A$7:$R$87,3+IF($AQ$2=2,4,$AQ$2)+IF($AQ$2&lt;&gt;2,$AQ$3*2,$AQ$3)+IF($AQ$4=2,10,0)+IF($AQ$4=1,IF($AQ$2&lt;&gt;2,6,10),0)))</f>
        <v>N/A</v>
      </c>
      <c r="AR38" s="103" t="str">
        <f t="shared" si="2"/>
        <v>N/A</v>
      </c>
      <c r="AS38" s="10" t="str">
        <f t="shared" si="3"/>
        <v>N/A</v>
      </c>
    </row>
    <row r="39" spans="1:45">
      <c r="A39" s="10">
        <f t="shared" si="4"/>
        <v>32</v>
      </c>
      <c r="C39" s="85" t="s">
        <v>36</v>
      </c>
      <c r="D39" s="83" t="s">
        <v>36</v>
      </c>
      <c r="E39" s="83" t="s">
        <v>36</v>
      </c>
      <c r="F39" s="83" t="s">
        <v>36</v>
      </c>
      <c r="G39" s="83" t="s">
        <v>36</v>
      </c>
      <c r="H39" s="83" t="s">
        <v>36</v>
      </c>
      <c r="I39" s="83" t="s">
        <v>36</v>
      </c>
      <c r="J39" s="83" t="s">
        <v>36</v>
      </c>
      <c r="K39" s="83" t="s">
        <v>36</v>
      </c>
      <c r="L39" s="83" t="s">
        <v>36</v>
      </c>
      <c r="M39" s="83" t="s">
        <v>36</v>
      </c>
      <c r="N39" s="83" t="s">
        <v>36</v>
      </c>
      <c r="O39" s="83" t="s">
        <v>36</v>
      </c>
      <c r="P39" s="83" t="s">
        <v>36</v>
      </c>
      <c r="Q39" s="83" t="s">
        <v>36</v>
      </c>
      <c r="R39" s="84" t="s">
        <v>36</v>
      </c>
      <c r="S39" s="14" t="s">
        <v>36</v>
      </c>
      <c r="T39" s="13" t="s">
        <v>36</v>
      </c>
      <c r="U39" s="83" t="s">
        <v>36</v>
      </c>
      <c r="V39" s="83" t="s">
        <v>36</v>
      </c>
      <c r="W39" s="83" t="s">
        <v>36</v>
      </c>
      <c r="X39" s="83" t="s">
        <v>36</v>
      </c>
      <c r="Y39" s="83" t="s">
        <v>36</v>
      </c>
      <c r="Z39" s="83" t="s">
        <v>36</v>
      </c>
      <c r="AA39" s="83" t="s">
        <v>36</v>
      </c>
      <c r="AB39" s="83" t="s">
        <v>36</v>
      </c>
      <c r="AC39" s="83" t="s">
        <v>36</v>
      </c>
      <c r="AD39" s="84" t="s">
        <v>36</v>
      </c>
      <c r="AE39" s="14" t="s">
        <v>36</v>
      </c>
      <c r="AF39" s="13" t="s">
        <v>36</v>
      </c>
      <c r="AG39" s="13" t="s">
        <v>36</v>
      </c>
      <c r="AH39" s="84" t="s">
        <v>36</v>
      </c>
      <c r="AI39" s="14" t="s">
        <v>36</v>
      </c>
      <c r="AJ39" s="13" t="s">
        <v>36</v>
      </c>
      <c r="AK39" s="13" t="s">
        <v>36</v>
      </c>
      <c r="AL39" s="83" t="s">
        <v>36</v>
      </c>
      <c r="AM39" s="84" t="s">
        <v>36</v>
      </c>
      <c r="AN39" s="10"/>
      <c r="AO39" s="21"/>
      <c r="AQ39" s="10" t="str">
        <f>IF(AND($AQ$2=2,$AQ$4=2),"N/A",VLOOKUP(A39,APPUs!$A$7:$R$87,3+IF($AQ$2=2,4,$AQ$2)+IF($AQ$2&lt;&gt;2,$AQ$3*2,$AQ$3)+IF($AQ$4=2,10,0)+IF($AQ$4=1,IF($AQ$2&lt;&gt;2,6,10),0)))</f>
        <v>N/A</v>
      </c>
      <c r="AR39" s="103" t="str">
        <f t="shared" si="2"/>
        <v>N/A</v>
      </c>
      <c r="AS39" s="10" t="str">
        <f t="shared" si="3"/>
        <v>N/A</v>
      </c>
    </row>
    <row r="40" spans="1:45">
      <c r="A40" s="10">
        <f t="shared" si="4"/>
        <v>33</v>
      </c>
      <c r="C40" s="85" t="s">
        <v>36</v>
      </c>
      <c r="D40" s="83" t="s">
        <v>36</v>
      </c>
      <c r="E40" s="83" t="s">
        <v>36</v>
      </c>
      <c r="F40" s="83" t="s">
        <v>36</v>
      </c>
      <c r="G40" s="83" t="s">
        <v>36</v>
      </c>
      <c r="H40" s="83" t="s">
        <v>36</v>
      </c>
      <c r="I40" s="83" t="s">
        <v>36</v>
      </c>
      <c r="J40" s="83" t="s">
        <v>36</v>
      </c>
      <c r="K40" s="83" t="s">
        <v>36</v>
      </c>
      <c r="L40" s="83" t="s">
        <v>36</v>
      </c>
      <c r="M40" s="83" t="s">
        <v>36</v>
      </c>
      <c r="N40" s="83" t="s">
        <v>36</v>
      </c>
      <c r="O40" s="83" t="s">
        <v>36</v>
      </c>
      <c r="P40" s="83" t="s">
        <v>36</v>
      </c>
      <c r="Q40" s="83" t="s">
        <v>36</v>
      </c>
      <c r="R40" s="84" t="s">
        <v>36</v>
      </c>
      <c r="S40" s="14" t="s">
        <v>36</v>
      </c>
      <c r="T40" s="13" t="s">
        <v>36</v>
      </c>
      <c r="U40" s="83" t="s">
        <v>36</v>
      </c>
      <c r="V40" s="83" t="s">
        <v>36</v>
      </c>
      <c r="W40" s="83" t="s">
        <v>36</v>
      </c>
      <c r="X40" s="83" t="s">
        <v>36</v>
      </c>
      <c r="Y40" s="83" t="s">
        <v>36</v>
      </c>
      <c r="Z40" s="83" t="s">
        <v>36</v>
      </c>
      <c r="AA40" s="83" t="s">
        <v>36</v>
      </c>
      <c r="AB40" s="83" t="s">
        <v>36</v>
      </c>
      <c r="AC40" s="83" t="s">
        <v>36</v>
      </c>
      <c r="AD40" s="84" t="s">
        <v>36</v>
      </c>
      <c r="AE40" s="14" t="s">
        <v>36</v>
      </c>
      <c r="AF40" s="13" t="s">
        <v>36</v>
      </c>
      <c r="AG40" s="13" t="s">
        <v>36</v>
      </c>
      <c r="AH40" s="84" t="s">
        <v>36</v>
      </c>
      <c r="AI40" s="14" t="s">
        <v>36</v>
      </c>
      <c r="AJ40" s="13" t="s">
        <v>36</v>
      </c>
      <c r="AK40" s="13" t="s">
        <v>36</v>
      </c>
      <c r="AL40" s="83" t="s">
        <v>36</v>
      </c>
      <c r="AM40" s="84" t="s">
        <v>36</v>
      </c>
      <c r="AN40" s="10"/>
      <c r="AO40" s="21"/>
      <c r="AQ40" s="10" t="str">
        <f>IF(AND($AQ$2=2,$AQ$4=2),"N/A",VLOOKUP(A40,APPUs!$A$7:$R$87,3+IF($AQ$2=2,4,$AQ$2)+IF($AQ$2&lt;&gt;2,$AQ$3*2,$AQ$3)+IF($AQ$4=2,10,0)+IF($AQ$4=1,IF($AQ$2&lt;&gt;2,6,10),0)))</f>
        <v>N/A</v>
      </c>
      <c r="AR40" s="103" t="str">
        <f t="shared" si="2"/>
        <v>N/A</v>
      </c>
      <c r="AS40" s="10" t="str">
        <f t="shared" si="3"/>
        <v>N/A</v>
      </c>
    </row>
    <row r="41" spans="1:45">
      <c r="A41" s="10">
        <f t="shared" si="4"/>
        <v>34</v>
      </c>
      <c r="C41" s="85" t="s">
        <v>36</v>
      </c>
      <c r="D41" s="83" t="s">
        <v>36</v>
      </c>
      <c r="E41" s="83" t="s">
        <v>36</v>
      </c>
      <c r="F41" s="83" t="s">
        <v>36</v>
      </c>
      <c r="G41" s="83" t="s">
        <v>36</v>
      </c>
      <c r="H41" s="83" t="s">
        <v>36</v>
      </c>
      <c r="I41" s="83" t="s">
        <v>36</v>
      </c>
      <c r="J41" s="83" t="s">
        <v>36</v>
      </c>
      <c r="K41" s="83" t="s">
        <v>36</v>
      </c>
      <c r="L41" s="83" t="s">
        <v>36</v>
      </c>
      <c r="M41" s="83" t="s">
        <v>36</v>
      </c>
      <c r="N41" s="83" t="s">
        <v>36</v>
      </c>
      <c r="O41" s="83" t="s">
        <v>36</v>
      </c>
      <c r="P41" s="83" t="s">
        <v>36</v>
      </c>
      <c r="Q41" s="83" t="s">
        <v>36</v>
      </c>
      <c r="R41" s="84" t="s">
        <v>36</v>
      </c>
      <c r="S41" s="14" t="s">
        <v>36</v>
      </c>
      <c r="T41" s="13" t="s">
        <v>36</v>
      </c>
      <c r="U41" s="83" t="s">
        <v>36</v>
      </c>
      <c r="V41" s="83" t="s">
        <v>36</v>
      </c>
      <c r="W41" s="83" t="s">
        <v>36</v>
      </c>
      <c r="X41" s="83" t="s">
        <v>36</v>
      </c>
      <c r="Y41" s="83" t="s">
        <v>36</v>
      </c>
      <c r="Z41" s="83" t="s">
        <v>36</v>
      </c>
      <c r="AA41" s="83" t="s">
        <v>36</v>
      </c>
      <c r="AB41" s="83" t="s">
        <v>36</v>
      </c>
      <c r="AC41" s="83" t="s">
        <v>36</v>
      </c>
      <c r="AD41" s="84" t="s">
        <v>36</v>
      </c>
      <c r="AE41" s="14" t="s">
        <v>36</v>
      </c>
      <c r="AF41" s="13" t="s">
        <v>36</v>
      </c>
      <c r="AG41" s="13" t="s">
        <v>36</v>
      </c>
      <c r="AH41" s="84" t="s">
        <v>36</v>
      </c>
      <c r="AI41" s="14" t="s">
        <v>36</v>
      </c>
      <c r="AJ41" s="13" t="s">
        <v>36</v>
      </c>
      <c r="AK41" s="13" t="s">
        <v>36</v>
      </c>
      <c r="AL41" s="83" t="s">
        <v>36</v>
      </c>
      <c r="AM41" s="84" t="s">
        <v>36</v>
      </c>
      <c r="AN41" s="10"/>
      <c r="AO41" s="21"/>
      <c r="AQ41" s="10" t="str">
        <f>IF(AND($AQ$2=2,$AQ$4=2),"N/A",VLOOKUP(A41,APPUs!$A$7:$R$87,3+IF($AQ$2=2,4,$AQ$2)+IF($AQ$2&lt;&gt;2,$AQ$3*2,$AQ$3)+IF($AQ$4=2,10,0)+IF($AQ$4=1,IF($AQ$2&lt;&gt;2,6,10),0)))</f>
        <v>N/A</v>
      </c>
      <c r="AR41" s="103" t="str">
        <f t="shared" si="2"/>
        <v>N/A</v>
      </c>
      <c r="AS41" s="10" t="str">
        <f t="shared" si="3"/>
        <v>N/A</v>
      </c>
    </row>
    <row r="42" spans="1:45">
      <c r="A42" s="10">
        <f t="shared" si="4"/>
        <v>35</v>
      </c>
      <c r="C42" s="85" t="s">
        <v>36</v>
      </c>
      <c r="D42" s="83" t="s">
        <v>36</v>
      </c>
      <c r="E42" s="83" t="s">
        <v>36</v>
      </c>
      <c r="F42" s="83" t="s">
        <v>36</v>
      </c>
      <c r="G42" s="83" t="s">
        <v>36</v>
      </c>
      <c r="H42" s="83" t="s">
        <v>36</v>
      </c>
      <c r="I42" s="83" t="s">
        <v>36</v>
      </c>
      <c r="J42" s="83" t="s">
        <v>36</v>
      </c>
      <c r="K42" s="83" t="s">
        <v>36</v>
      </c>
      <c r="L42" s="83" t="s">
        <v>36</v>
      </c>
      <c r="M42" s="83" t="s">
        <v>36</v>
      </c>
      <c r="N42" s="83" t="s">
        <v>36</v>
      </c>
      <c r="O42" s="83" t="s">
        <v>36</v>
      </c>
      <c r="P42" s="83" t="s">
        <v>36</v>
      </c>
      <c r="Q42" s="83" t="s">
        <v>36</v>
      </c>
      <c r="R42" s="84" t="s">
        <v>36</v>
      </c>
      <c r="S42" s="14" t="s">
        <v>36</v>
      </c>
      <c r="T42" s="13" t="s">
        <v>36</v>
      </c>
      <c r="U42" s="83" t="s">
        <v>36</v>
      </c>
      <c r="V42" s="83" t="s">
        <v>36</v>
      </c>
      <c r="W42" s="83" t="s">
        <v>36</v>
      </c>
      <c r="X42" s="83" t="s">
        <v>36</v>
      </c>
      <c r="Y42" s="83" t="s">
        <v>36</v>
      </c>
      <c r="Z42" s="83" t="s">
        <v>36</v>
      </c>
      <c r="AA42" s="83" t="s">
        <v>36</v>
      </c>
      <c r="AB42" s="83" t="s">
        <v>36</v>
      </c>
      <c r="AC42" s="83" t="s">
        <v>36</v>
      </c>
      <c r="AD42" s="84" t="s">
        <v>36</v>
      </c>
      <c r="AE42" s="14" t="s">
        <v>36</v>
      </c>
      <c r="AF42" s="13" t="s">
        <v>36</v>
      </c>
      <c r="AG42" s="13" t="s">
        <v>36</v>
      </c>
      <c r="AH42" s="84" t="s">
        <v>36</v>
      </c>
      <c r="AI42" s="14" t="s">
        <v>36</v>
      </c>
      <c r="AJ42" s="13" t="s">
        <v>36</v>
      </c>
      <c r="AK42" s="13" t="s">
        <v>36</v>
      </c>
      <c r="AL42" s="83" t="s">
        <v>36</v>
      </c>
      <c r="AM42" s="84" t="s">
        <v>36</v>
      </c>
      <c r="AN42" s="10"/>
      <c r="AO42" s="21"/>
      <c r="AQ42" s="10" t="str">
        <f>IF(AND($AQ$2=2,$AQ$4=2),"N/A",VLOOKUP(A42,APPUs!$A$7:$R$87,3+IF($AQ$2=2,4,$AQ$2)+IF($AQ$2&lt;&gt;2,$AQ$3*2,$AQ$3)+IF($AQ$4=2,10,0)+IF($AQ$4=1,IF($AQ$2&lt;&gt;2,6,10),0)))</f>
        <v>N/A</v>
      </c>
      <c r="AR42" s="103" t="str">
        <f t="shared" si="2"/>
        <v>N/A</v>
      </c>
      <c r="AS42" s="10" t="str">
        <f t="shared" si="3"/>
        <v>N/A</v>
      </c>
    </row>
    <row r="43" spans="1:45">
      <c r="A43" s="10">
        <f t="shared" si="4"/>
        <v>36</v>
      </c>
      <c r="C43" s="85" t="s">
        <v>36</v>
      </c>
      <c r="D43" s="83" t="s">
        <v>36</v>
      </c>
      <c r="E43" s="83" t="s">
        <v>36</v>
      </c>
      <c r="F43" s="83" t="s">
        <v>36</v>
      </c>
      <c r="G43" s="83" t="s">
        <v>36</v>
      </c>
      <c r="H43" s="83" t="s">
        <v>36</v>
      </c>
      <c r="I43" s="83" t="s">
        <v>36</v>
      </c>
      <c r="J43" s="83" t="s">
        <v>36</v>
      </c>
      <c r="K43" s="83" t="s">
        <v>36</v>
      </c>
      <c r="L43" s="83" t="s">
        <v>36</v>
      </c>
      <c r="M43" s="83" t="s">
        <v>36</v>
      </c>
      <c r="N43" s="83" t="s">
        <v>36</v>
      </c>
      <c r="O43" s="83" t="s">
        <v>36</v>
      </c>
      <c r="P43" s="83" t="s">
        <v>36</v>
      </c>
      <c r="Q43" s="83" t="s">
        <v>36</v>
      </c>
      <c r="R43" s="84" t="s">
        <v>36</v>
      </c>
      <c r="S43" s="14" t="s">
        <v>36</v>
      </c>
      <c r="T43" s="13" t="s">
        <v>36</v>
      </c>
      <c r="U43" s="83" t="s">
        <v>36</v>
      </c>
      <c r="V43" s="83" t="s">
        <v>36</v>
      </c>
      <c r="W43" s="83" t="s">
        <v>36</v>
      </c>
      <c r="X43" s="83" t="s">
        <v>36</v>
      </c>
      <c r="Y43" s="83" t="s">
        <v>36</v>
      </c>
      <c r="Z43" s="83" t="s">
        <v>36</v>
      </c>
      <c r="AA43" s="83" t="s">
        <v>36</v>
      </c>
      <c r="AB43" s="83" t="s">
        <v>36</v>
      </c>
      <c r="AC43" s="83" t="s">
        <v>36</v>
      </c>
      <c r="AD43" s="84" t="s">
        <v>36</v>
      </c>
      <c r="AE43" s="14" t="s">
        <v>36</v>
      </c>
      <c r="AF43" s="13" t="s">
        <v>36</v>
      </c>
      <c r="AG43" s="13" t="s">
        <v>36</v>
      </c>
      <c r="AH43" s="84" t="s">
        <v>36</v>
      </c>
      <c r="AI43" s="14" t="s">
        <v>36</v>
      </c>
      <c r="AJ43" s="13" t="s">
        <v>36</v>
      </c>
      <c r="AK43" s="13" t="s">
        <v>36</v>
      </c>
      <c r="AL43" s="83" t="s">
        <v>36</v>
      </c>
      <c r="AM43" s="84" t="s">
        <v>36</v>
      </c>
      <c r="AN43" s="10"/>
      <c r="AO43" s="21"/>
      <c r="AQ43" s="10" t="str">
        <f>IF(AND($AQ$2=2,$AQ$4=2),"N/A",VLOOKUP(A43,APPUs!$A$7:$R$87,3+IF($AQ$2=2,4,$AQ$2)+IF($AQ$2&lt;&gt;2,$AQ$3*2,$AQ$3)+IF($AQ$4=2,10,0)+IF($AQ$4=1,IF($AQ$2&lt;&gt;2,6,10),0)))</f>
        <v>N/A</v>
      </c>
      <c r="AR43" s="103" t="str">
        <f t="shared" si="2"/>
        <v>N/A</v>
      </c>
      <c r="AS43" s="10" t="str">
        <f t="shared" si="3"/>
        <v>N/A</v>
      </c>
    </row>
    <row r="44" spans="1:45">
      <c r="A44" s="10">
        <f t="shared" si="4"/>
        <v>37</v>
      </c>
      <c r="C44" s="85" t="s">
        <v>36</v>
      </c>
      <c r="D44" s="83" t="s">
        <v>36</v>
      </c>
      <c r="E44" s="83" t="s">
        <v>36</v>
      </c>
      <c r="F44" s="83" t="s">
        <v>36</v>
      </c>
      <c r="G44" s="83" t="s">
        <v>36</v>
      </c>
      <c r="H44" s="83" t="s">
        <v>36</v>
      </c>
      <c r="I44" s="83" t="s">
        <v>36</v>
      </c>
      <c r="J44" s="83" t="s">
        <v>36</v>
      </c>
      <c r="K44" s="83" t="s">
        <v>36</v>
      </c>
      <c r="L44" s="83" t="s">
        <v>36</v>
      </c>
      <c r="M44" s="83" t="s">
        <v>36</v>
      </c>
      <c r="N44" s="83" t="s">
        <v>36</v>
      </c>
      <c r="O44" s="83" t="s">
        <v>36</v>
      </c>
      <c r="P44" s="83" t="s">
        <v>36</v>
      </c>
      <c r="Q44" s="83" t="s">
        <v>36</v>
      </c>
      <c r="R44" s="84" t="s">
        <v>36</v>
      </c>
      <c r="S44" s="14" t="s">
        <v>36</v>
      </c>
      <c r="T44" s="13" t="s">
        <v>36</v>
      </c>
      <c r="U44" s="83" t="s">
        <v>36</v>
      </c>
      <c r="V44" s="83" t="s">
        <v>36</v>
      </c>
      <c r="W44" s="83" t="s">
        <v>36</v>
      </c>
      <c r="X44" s="83" t="s">
        <v>36</v>
      </c>
      <c r="Y44" s="83" t="s">
        <v>36</v>
      </c>
      <c r="Z44" s="83" t="s">
        <v>36</v>
      </c>
      <c r="AA44" s="83" t="s">
        <v>36</v>
      </c>
      <c r="AB44" s="83" t="s">
        <v>36</v>
      </c>
      <c r="AC44" s="83" t="s">
        <v>36</v>
      </c>
      <c r="AD44" s="84" t="s">
        <v>36</v>
      </c>
      <c r="AE44" s="14" t="s">
        <v>36</v>
      </c>
      <c r="AF44" s="13" t="s">
        <v>36</v>
      </c>
      <c r="AG44" s="13" t="s">
        <v>36</v>
      </c>
      <c r="AH44" s="84" t="s">
        <v>36</v>
      </c>
      <c r="AI44" s="14" t="s">
        <v>36</v>
      </c>
      <c r="AJ44" s="13" t="s">
        <v>36</v>
      </c>
      <c r="AK44" s="13" t="s">
        <v>36</v>
      </c>
      <c r="AL44" s="83" t="s">
        <v>36</v>
      </c>
      <c r="AM44" s="84" t="s">
        <v>36</v>
      </c>
      <c r="AN44" s="10"/>
      <c r="AO44" s="21"/>
      <c r="AQ44" s="10" t="str">
        <f>IF(AND($AQ$2=2,$AQ$4=2),"N/A",VLOOKUP(A44,APPUs!$A$7:$R$87,3+IF($AQ$2=2,4,$AQ$2)+IF($AQ$2&lt;&gt;2,$AQ$3*2,$AQ$3)+IF($AQ$4=2,10,0)+IF($AQ$4=1,IF($AQ$2&lt;&gt;2,6,10),0)))</f>
        <v>N/A</v>
      </c>
      <c r="AR44" s="103" t="str">
        <f t="shared" si="2"/>
        <v>N/A</v>
      </c>
      <c r="AS44" s="10" t="str">
        <f t="shared" si="3"/>
        <v>N/A</v>
      </c>
    </row>
    <row r="45" spans="1:45">
      <c r="A45" s="10">
        <f t="shared" si="4"/>
        <v>38</v>
      </c>
      <c r="C45" s="85" t="s">
        <v>36</v>
      </c>
      <c r="D45" s="83" t="s">
        <v>36</v>
      </c>
      <c r="E45" s="83" t="s">
        <v>36</v>
      </c>
      <c r="F45" s="83" t="s">
        <v>36</v>
      </c>
      <c r="G45" s="83" t="s">
        <v>36</v>
      </c>
      <c r="H45" s="83" t="s">
        <v>36</v>
      </c>
      <c r="I45" s="83" t="s">
        <v>36</v>
      </c>
      <c r="J45" s="83" t="s">
        <v>36</v>
      </c>
      <c r="K45" s="83" t="s">
        <v>36</v>
      </c>
      <c r="L45" s="83" t="s">
        <v>36</v>
      </c>
      <c r="M45" s="83" t="s">
        <v>36</v>
      </c>
      <c r="N45" s="83" t="s">
        <v>36</v>
      </c>
      <c r="O45" s="83" t="s">
        <v>36</v>
      </c>
      <c r="P45" s="83" t="s">
        <v>36</v>
      </c>
      <c r="Q45" s="83" t="s">
        <v>36</v>
      </c>
      <c r="R45" s="84" t="s">
        <v>36</v>
      </c>
      <c r="S45" s="14" t="s">
        <v>36</v>
      </c>
      <c r="T45" s="13" t="s">
        <v>36</v>
      </c>
      <c r="U45" s="83" t="s">
        <v>36</v>
      </c>
      <c r="V45" s="83" t="s">
        <v>36</v>
      </c>
      <c r="W45" s="83" t="s">
        <v>36</v>
      </c>
      <c r="X45" s="83" t="s">
        <v>36</v>
      </c>
      <c r="Y45" s="83" t="s">
        <v>36</v>
      </c>
      <c r="Z45" s="83" t="s">
        <v>36</v>
      </c>
      <c r="AA45" s="83" t="s">
        <v>36</v>
      </c>
      <c r="AB45" s="83" t="s">
        <v>36</v>
      </c>
      <c r="AC45" s="83" t="s">
        <v>36</v>
      </c>
      <c r="AD45" s="84" t="s">
        <v>36</v>
      </c>
      <c r="AE45" s="14" t="s">
        <v>36</v>
      </c>
      <c r="AF45" s="13" t="s">
        <v>36</v>
      </c>
      <c r="AG45" s="13" t="s">
        <v>36</v>
      </c>
      <c r="AH45" s="84" t="s">
        <v>36</v>
      </c>
      <c r="AI45" s="14" t="s">
        <v>36</v>
      </c>
      <c r="AJ45" s="13" t="s">
        <v>36</v>
      </c>
      <c r="AK45" s="13" t="s">
        <v>36</v>
      </c>
      <c r="AL45" s="83" t="s">
        <v>36</v>
      </c>
      <c r="AM45" s="84" t="s">
        <v>36</v>
      </c>
      <c r="AN45" s="10"/>
      <c r="AO45" s="21"/>
      <c r="AQ45" s="10" t="str">
        <f>IF(AND($AQ$2=2,$AQ$4=2),"N/A",VLOOKUP(A45,APPUs!$A$7:$R$87,3+IF($AQ$2=2,4,$AQ$2)+IF($AQ$2&lt;&gt;2,$AQ$3*2,$AQ$3)+IF($AQ$4=2,10,0)+IF($AQ$4=1,IF($AQ$2&lt;&gt;2,6,10),0)))</f>
        <v>N/A</v>
      </c>
      <c r="AR45" s="103" t="str">
        <f t="shared" si="2"/>
        <v>N/A</v>
      </c>
      <c r="AS45" s="10" t="str">
        <f t="shared" si="3"/>
        <v>N/A</v>
      </c>
    </row>
    <row r="46" spans="1:45">
      <c r="A46" s="10">
        <f t="shared" si="4"/>
        <v>39</v>
      </c>
      <c r="C46" s="85" t="s">
        <v>36</v>
      </c>
      <c r="D46" s="83" t="s">
        <v>36</v>
      </c>
      <c r="E46" s="83" t="s">
        <v>36</v>
      </c>
      <c r="F46" s="83" t="s">
        <v>36</v>
      </c>
      <c r="G46" s="83" t="s">
        <v>36</v>
      </c>
      <c r="H46" s="83" t="s">
        <v>36</v>
      </c>
      <c r="I46" s="83" t="s">
        <v>36</v>
      </c>
      <c r="J46" s="83" t="s">
        <v>36</v>
      </c>
      <c r="K46" s="83" t="s">
        <v>36</v>
      </c>
      <c r="L46" s="83" t="s">
        <v>36</v>
      </c>
      <c r="M46" s="83" t="s">
        <v>36</v>
      </c>
      <c r="N46" s="83" t="s">
        <v>36</v>
      </c>
      <c r="O46" s="83" t="s">
        <v>36</v>
      </c>
      <c r="P46" s="83" t="s">
        <v>36</v>
      </c>
      <c r="Q46" s="83" t="s">
        <v>36</v>
      </c>
      <c r="R46" s="84" t="s">
        <v>36</v>
      </c>
      <c r="S46" s="14" t="s">
        <v>36</v>
      </c>
      <c r="T46" s="13" t="s">
        <v>36</v>
      </c>
      <c r="U46" s="83" t="s">
        <v>36</v>
      </c>
      <c r="V46" s="83" t="s">
        <v>36</v>
      </c>
      <c r="W46" s="83" t="s">
        <v>36</v>
      </c>
      <c r="X46" s="83" t="s">
        <v>36</v>
      </c>
      <c r="Y46" s="83" t="s">
        <v>36</v>
      </c>
      <c r="Z46" s="83" t="s">
        <v>36</v>
      </c>
      <c r="AA46" s="83" t="s">
        <v>36</v>
      </c>
      <c r="AB46" s="83" t="s">
        <v>36</v>
      </c>
      <c r="AC46" s="83" t="s">
        <v>36</v>
      </c>
      <c r="AD46" s="84" t="s">
        <v>36</v>
      </c>
      <c r="AE46" s="14" t="s">
        <v>36</v>
      </c>
      <c r="AF46" s="13" t="s">
        <v>36</v>
      </c>
      <c r="AG46" s="13" t="s">
        <v>36</v>
      </c>
      <c r="AH46" s="84" t="s">
        <v>36</v>
      </c>
      <c r="AI46" s="14" t="s">
        <v>36</v>
      </c>
      <c r="AJ46" s="13" t="s">
        <v>36</v>
      </c>
      <c r="AK46" s="13" t="s">
        <v>36</v>
      </c>
      <c r="AL46" s="83" t="s">
        <v>36</v>
      </c>
      <c r="AM46" s="84" t="s">
        <v>36</v>
      </c>
      <c r="AN46" s="10"/>
      <c r="AO46" s="21"/>
      <c r="AQ46" s="10" t="str">
        <f>IF(AND($AQ$2=2,$AQ$4=2),"N/A",VLOOKUP(A46,APPUs!$A$7:$R$87,3+IF($AQ$2=2,4,$AQ$2)+IF($AQ$2&lt;&gt;2,$AQ$3*2,$AQ$3)+IF($AQ$4=2,10,0)+IF($AQ$4=1,IF($AQ$2&lt;&gt;2,6,10),0)))</f>
        <v>N/A</v>
      </c>
      <c r="AR46" s="103" t="str">
        <f t="shared" si="2"/>
        <v>N/A</v>
      </c>
      <c r="AS46" s="10" t="str">
        <f t="shared" si="3"/>
        <v>N/A</v>
      </c>
    </row>
    <row r="47" spans="1:45">
      <c r="A47" s="10">
        <f t="shared" si="4"/>
        <v>40</v>
      </c>
      <c r="C47" s="85" t="s">
        <v>36</v>
      </c>
      <c r="D47" s="83" t="s">
        <v>36</v>
      </c>
      <c r="E47" s="83" t="s">
        <v>36</v>
      </c>
      <c r="F47" s="83" t="s">
        <v>36</v>
      </c>
      <c r="G47" s="83" t="s">
        <v>36</v>
      </c>
      <c r="H47" s="83" t="s">
        <v>36</v>
      </c>
      <c r="I47" s="83" t="s">
        <v>36</v>
      </c>
      <c r="J47" s="83" t="s">
        <v>36</v>
      </c>
      <c r="K47" s="83" t="s">
        <v>36</v>
      </c>
      <c r="L47" s="83" t="s">
        <v>36</v>
      </c>
      <c r="M47" s="83" t="s">
        <v>36</v>
      </c>
      <c r="N47" s="83" t="s">
        <v>36</v>
      </c>
      <c r="O47" s="83" t="s">
        <v>36</v>
      </c>
      <c r="P47" s="83" t="s">
        <v>36</v>
      </c>
      <c r="Q47" s="83" t="s">
        <v>36</v>
      </c>
      <c r="R47" s="84" t="s">
        <v>36</v>
      </c>
      <c r="S47" s="14" t="s">
        <v>36</v>
      </c>
      <c r="T47" s="13" t="s">
        <v>36</v>
      </c>
      <c r="U47" s="83" t="s">
        <v>36</v>
      </c>
      <c r="V47" s="83" t="s">
        <v>36</v>
      </c>
      <c r="W47" s="83" t="s">
        <v>36</v>
      </c>
      <c r="X47" s="83" t="s">
        <v>36</v>
      </c>
      <c r="Y47" s="83" t="s">
        <v>36</v>
      </c>
      <c r="Z47" s="83" t="s">
        <v>36</v>
      </c>
      <c r="AA47" s="83" t="s">
        <v>36</v>
      </c>
      <c r="AB47" s="83" t="s">
        <v>36</v>
      </c>
      <c r="AC47" s="83" t="s">
        <v>36</v>
      </c>
      <c r="AD47" s="84" t="s">
        <v>36</v>
      </c>
      <c r="AE47" s="14" t="s">
        <v>36</v>
      </c>
      <c r="AF47" s="13" t="s">
        <v>36</v>
      </c>
      <c r="AG47" s="13" t="s">
        <v>36</v>
      </c>
      <c r="AH47" s="84" t="s">
        <v>36</v>
      </c>
      <c r="AI47" s="14" t="s">
        <v>36</v>
      </c>
      <c r="AJ47" s="13" t="s">
        <v>36</v>
      </c>
      <c r="AK47" s="13" t="s">
        <v>36</v>
      </c>
      <c r="AL47" s="83" t="s">
        <v>36</v>
      </c>
      <c r="AM47" s="84" t="s">
        <v>36</v>
      </c>
      <c r="AN47" s="10"/>
      <c r="AO47" s="21"/>
      <c r="AQ47" s="10" t="str">
        <f>IF(AND($AQ$2=2,$AQ$4=2),"N/A",VLOOKUP(A47,APPUs!$A$7:$R$87,3+IF($AQ$2=2,4,$AQ$2)+IF($AQ$2&lt;&gt;2,$AQ$3*2,$AQ$3)+IF($AQ$4=2,10,0)+IF($AQ$4=1,IF($AQ$2&lt;&gt;2,6,10),0)))</f>
        <v>N/A</v>
      </c>
      <c r="AR47" s="103" t="str">
        <f t="shared" si="2"/>
        <v>N/A</v>
      </c>
      <c r="AS47" s="10" t="str">
        <f t="shared" si="3"/>
        <v>N/A</v>
      </c>
    </row>
    <row r="48" spans="1:45">
      <c r="A48" s="10">
        <f t="shared" si="4"/>
        <v>41</v>
      </c>
      <c r="C48" s="85" t="s">
        <v>36</v>
      </c>
      <c r="D48" s="83" t="s">
        <v>36</v>
      </c>
      <c r="E48" s="83" t="s">
        <v>36</v>
      </c>
      <c r="F48" s="83" t="s">
        <v>36</v>
      </c>
      <c r="G48" s="83" t="s">
        <v>36</v>
      </c>
      <c r="H48" s="83" t="s">
        <v>36</v>
      </c>
      <c r="I48" s="83" t="s">
        <v>36</v>
      </c>
      <c r="J48" s="83" t="s">
        <v>36</v>
      </c>
      <c r="K48" s="83" t="s">
        <v>36</v>
      </c>
      <c r="L48" s="83" t="s">
        <v>36</v>
      </c>
      <c r="M48" s="83" t="s">
        <v>36</v>
      </c>
      <c r="N48" s="83" t="s">
        <v>36</v>
      </c>
      <c r="O48" s="83" t="s">
        <v>36</v>
      </c>
      <c r="P48" s="83" t="s">
        <v>36</v>
      </c>
      <c r="Q48" s="83" t="s">
        <v>36</v>
      </c>
      <c r="R48" s="84" t="s">
        <v>36</v>
      </c>
      <c r="S48" s="14" t="s">
        <v>36</v>
      </c>
      <c r="T48" s="13" t="s">
        <v>36</v>
      </c>
      <c r="U48" s="83" t="s">
        <v>36</v>
      </c>
      <c r="V48" s="83" t="s">
        <v>36</v>
      </c>
      <c r="W48" s="83" t="s">
        <v>36</v>
      </c>
      <c r="X48" s="83" t="s">
        <v>36</v>
      </c>
      <c r="Y48" s="83" t="s">
        <v>36</v>
      </c>
      <c r="Z48" s="83" t="s">
        <v>36</v>
      </c>
      <c r="AA48" s="83" t="s">
        <v>36</v>
      </c>
      <c r="AB48" s="83" t="s">
        <v>36</v>
      </c>
      <c r="AC48" s="83" t="s">
        <v>36</v>
      </c>
      <c r="AD48" s="84" t="s">
        <v>36</v>
      </c>
      <c r="AE48" s="14" t="s">
        <v>36</v>
      </c>
      <c r="AF48" s="13" t="s">
        <v>36</v>
      </c>
      <c r="AG48" s="13" t="s">
        <v>36</v>
      </c>
      <c r="AH48" s="84" t="s">
        <v>36</v>
      </c>
      <c r="AI48" s="14" t="s">
        <v>36</v>
      </c>
      <c r="AJ48" s="13" t="s">
        <v>36</v>
      </c>
      <c r="AK48" s="13" t="s">
        <v>36</v>
      </c>
      <c r="AL48" s="83" t="s">
        <v>36</v>
      </c>
      <c r="AM48" s="84" t="s">
        <v>36</v>
      </c>
      <c r="AN48" s="10"/>
      <c r="AO48" s="21"/>
      <c r="AQ48" s="10" t="str">
        <f>IF(AND($AQ$2=2,$AQ$4=2),"N/A",VLOOKUP(A48,APPUs!$A$7:$R$87,3+IF($AQ$2=2,4,$AQ$2)+IF($AQ$2&lt;&gt;2,$AQ$3*2,$AQ$3)+IF($AQ$4=2,10,0)+IF($AQ$4=1,IF($AQ$2&lt;&gt;2,6,10),0)))</f>
        <v>N/A</v>
      </c>
      <c r="AR48" s="103" t="str">
        <f t="shared" si="2"/>
        <v>N/A</v>
      </c>
      <c r="AS48" s="10" t="str">
        <f t="shared" si="3"/>
        <v>N/A</v>
      </c>
    </row>
    <row r="49" spans="1:45">
      <c r="A49" s="10">
        <f t="shared" si="4"/>
        <v>42</v>
      </c>
      <c r="C49" s="85" t="s">
        <v>36</v>
      </c>
      <c r="D49" s="83" t="s">
        <v>36</v>
      </c>
      <c r="E49" s="83" t="s">
        <v>36</v>
      </c>
      <c r="F49" s="83" t="s">
        <v>36</v>
      </c>
      <c r="G49" s="83" t="s">
        <v>36</v>
      </c>
      <c r="H49" s="83" t="s">
        <v>36</v>
      </c>
      <c r="I49" s="83" t="s">
        <v>36</v>
      </c>
      <c r="J49" s="83" t="s">
        <v>36</v>
      </c>
      <c r="K49" s="83" t="s">
        <v>36</v>
      </c>
      <c r="L49" s="83" t="s">
        <v>36</v>
      </c>
      <c r="M49" s="83" t="s">
        <v>36</v>
      </c>
      <c r="N49" s="83" t="s">
        <v>36</v>
      </c>
      <c r="O49" s="83" t="s">
        <v>36</v>
      </c>
      <c r="P49" s="83" t="s">
        <v>36</v>
      </c>
      <c r="Q49" s="83" t="s">
        <v>36</v>
      </c>
      <c r="R49" s="84" t="s">
        <v>36</v>
      </c>
      <c r="S49" s="14" t="s">
        <v>36</v>
      </c>
      <c r="T49" s="13" t="s">
        <v>36</v>
      </c>
      <c r="U49" s="83" t="s">
        <v>36</v>
      </c>
      <c r="V49" s="83" t="s">
        <v>36</v>
      </c>
      <c r="W49" s="83" t="s">
        <v>36</v>
      </c>
      <c r="X49" s="83" t="s">
        <v>36</v>
      </c>
      <c r="Y49" s="83" t="s">
        <v>36</v>
      </c>
      <c r="Z49" s="83" t="s">
        <v>36</v>
      </c>
      <c r="AA49" s="83" t="s">
        <v>36</v>
      </c>
      <c r="AB49" s="83" t="s">
        <v>36</v>
      </c>
      <c r="AC49" s="83" t="s">
        <v>36</v>
      </c>
      <c r="AD49" s="84" t="s">
        <v>36</v>
      </c>
      <c r="AE49" s="14" t="s">
        <v>36</v>
      </c>
      <c r="AF49" s="13" t="s">
        <v>36</v>
      </c>
      <c r="AG49" s="13" t="s">
        <v>36</v>
      </c>
      <c r="AH49" s="84" t="s">
        <v>36</v>
      </c>
      <c r="AI49" s="14" t="s">
        <v>36</v>
      </c>
      <c r="AJ49" s="13" t="s">
        <v>36</v>
      </c>
      <c r="AK49" s="13" t="s">
        <v>36</v>
      </c>
      <c r="AL49" s="83" t="s">
        <v>36</v>
      </c>
      <c r="AM49" s="84" t="s">
        <v>36</v>
      </c>
      <c r="AN49" s="10"/>
      <c r="AO49" s="21"/>
      <c r="AQ49" s="10" t="str">
        <f>IF(AND($AQ$2=2,$AQ$4=2),"N/A",VLOOKUP(A49,APPUs!$A$7:$R$87,3+IF($AQ$2=2,4,$AQ$2)+IF($AQ$2&lt;&gt;2,$AQ$3*2,$AQ$3)+IF($AQ$4=2,10,0)+IF($AQ$4=1,IF($AQ$2&lt;&gt;2,6,10),0)))</f>
        <v>N/A</v>
      </c>
      <c r="AR49" s="103" t="str">
        <f t="shared" si="2"/>
        <v>N/A</v>
      </c>
      <c r="AS49" s="10" t="str">
        <f t="shared" si="3"/>
        <v>N/A</v>
      </c>
    </row>
    <row r="50" spans="1:45">
      <c r="A50" s="10">
        <f t="shared" si="4"/>
        <v>43</v>
      </c>
      <c r="C50" s="85" t="s">
        <v>36</v>
      </c>
      <c r="D50" s="83" t="s">
        <v>36</v>
      </c>
      <c r="E50" s="83" t="s">
        <v>36</v>
      </c>
      <c r="F50" s="83" t="s">
        <v>36</v>
      </c>
      <c r="G50" s="83" t="s">
        <v>36</v>
      </c>
      <c r="H50" s="83" t="s">
        <v>36</v>
      </c>
      <c r="I50" s="83" t="s">
        <v>36</v>
      </c>
      <c r="J50" s="83" t="s">
        <v>36</v>
      </c>
      <c r="K50" s="83" t="s">
        <v>36</v>
      </c>
      <c r="L50" s="83" t="s">
        <v>36</v>
      </c>
      <c r="M50" s="83" t="s">
        <v>36</v>
      </c>
      <c r="N50" s="83" t="s">
        <v>36</v>
      </c>
      <c r="O50" s="83" t="s">
        <v>36</v>
      </c>
      <c r="P50" s="83" t="s">
        <v>36</v>
      </c>
      <c r="Q50" s="83" t="s">
        <v>36</v>
      </c>
      <c r="R50" s="84" t="s">
        <v>36</v>
      </c>
      <c r="S50" s="14" t="s">
        <v>36</v>
      </c>
      <c r="T50" s="13" t="s">
        <v>36</v>
      </c>
      <c r="U50" s="83" t="s">
        <v>36</v>
      </c>
      <c r="V50" s="83" t="s">
        <v>36</v>
      </c>
      <c r="W50" s="83" t="s">
        <v>36</v>
      </c>
      <c r="X50" s="83" t="s">
        <v>36</v>
      </c>
      <c r="Y50" s="83" t="s">
        <v>36</v>
      </c>
      <c r="Z50" s="83" t="s">
        <v>36</v>
      </c>
      <c r="AA50" s="83" t="s">
        <v>36</v>
      </c>
      <c r="AB50" s="83" t="s">
        <v>36</v>
      </c>
      <c r="AC50" s="83" t="s">
        <v>36</v>
      </c>
      <c r="AD50" s="84" t="s">
        <v>36</v>
      </c>
      <c r="AE50" s="14" t="s">
        <v>36</v>
      </c>
      <c r="AF50" s="13" t="s">
        <v>36</v>
      </c>
      <c r="AG50" s="13" t="s">
        <v>36</v>
      </c>
      <c r="AH50" s="84" t="s">
        <v>36</v>
      </c>
      <c r="AI50" s="14" t="s">
        <v>36</v>
      </c>
      <c r="AJ50" s="13" t="s">
        <v>36</v>
      </c>
      <c r="AK50" s="13" t="s">
        <v>36</v>
      </c>
      <c r="AL50" s="83" t="s">
        <v>36</v>
      </c>
      <c r="AM50" s="84" t="s">
        <v>36</v>
      </c>
      <c r="AN50" s="10"/>
      <c r="AO50" s="21"/>
      <c r="AQ50" s="10" t="str">
        <f>IF(AND($AQ$2=2,$AQ$4=2),"N/A",VLOOKUP(A50,APPUs!$A$7:$R$87,3+IF($AQ$2=2,4,$AQ$2)+IF($AQ$2&lt;&gt;2,$AQ$3*2,$AQ$3)+IF($AQ$4=2,10,0)+IF($AQ$4=1,IF($AQ$2&lt;&gt;2,6,10),0)))</f>
        <v>N/A</v>
      </c>
      <c r="AR50" s="103" t="str">
        <f t="shared" si="2"/>
        <v>N/A</v>
      </c>
      <c r="AS50" s="10" t="str">
        <f t="shared" si="3"/>
        <v>N/A</v>
      </c>
    </row>
    <row r="51" spans="1:45">
      <c r="A51" s="10">
        <f t="shared" si="4"/>
        <v>44</v>
      </c>
      <c r="C51" s="85" t="s">
        <v>36</v>
      </c>
      <c r="D51" s="83" t="s">
        <v>36</v>
      </c>
      <c r="E51" s="83" t="s">
        <v>36</v>
      </c>
      <c r="F51" s="83" t="s">
        <v>36</v>
      </c>
      <c r="G51" s="83" t="s">
        <v>36</v>
      </c>
      <c r="H51" s="83" t="s">
        <v>36</v>
      </c>
      <c r="I51" s="83" t="s">
        <v>36</v>
      </c>
      <c r="J51" s="83" t="s">
        <v>36</v>
      </c>
      <c r="K51" s="83" t="s">
        <v>36</v>
      </c>
      <c r="L51" s="83" t="s">
        <v>36</v>
      </c>
      <c r="M51" s="83" t="s">
        <v>36</v>
      </c>
      <c r="N51" s="83" t="s">
        <v>36</v>
      </c>
      <c r="O51" s="83" t="s">
        <v>36</v>
      </c>
      <c r="P51" s="83" t="s">
        <v>36</v>
      </c>
      <c r="Q51" s="83" t="s">
        <v>36</v>
      </c>
      <c r="R51" s="84" t="s">
        <v>36</v>
      </c>
      <c r="S51" s="14" t="s">
        <v>36</v>
      </c>
      <c r="T51" s="13" t="s">
        <v>36</v>
      </c>
      <c r="U51" s="83" t="s">
        <v>36</v>
      </c>
      <c r="V51" s="83" t="s">
        <v>36</v>
      </c>
      <c r="W51" s="83" t="s">
        <v>36</v>
      </c>
      <c r="X51" s="83" t="s">
        <v>36</v>
      </c>
      <c r="Y51" s="83" t="s">
        <v>36</v>
      </c>
      <c r="Z51" s="83" t="s">
        <v>36</v>
      </c>
      <c r="AA51" s="83" t="s">
        <v>36</v>
      </c>
      <c r="AB51" s="83" t="s">
        <v>36</v>
      </c>
      <c r="AC51" s="83" t="s">
        <v>36</v>
      </c>
      <c r="AD51" s="84" t="s">
        <v>36</v>
      </c>
      <c r="AE51" s="14" t="s">
        <v>36</v>
      </c>
      <c r="AF51" s="13" t="s">
        <v>36</v>
      </c>
      <c r="AG51" s="13" t="s">
        <v>36</v>
      </c>
      <c r="AH51" s="84" t="s">
        <v>36</v>
      </c>
      <c r="AI51" s="14" t="s">
        <v>36</v>
      </c>
      <c r="AJ51" s="13" t="s">
        <v>36</v>
      </c>
      <c r="AK51" s="13" t="s">
        <v>36</v>
      </c>
      <c r="AL51" s="83" t="s">
        <v>36</v>
      </c>
      <c r="AM51" s="84" t="s">
        <v>36</v>
      </c>
      <c r="AN51" s="10"/>
      <c r="AO51" s="21"/>
      <c r="AQ51" s="10" t="str">
        <f>IF(AND($AQ$2=2,$AQ$4=2),"N/A",VLOOKUP(A51,APPUs!$A$7:$R$87,3+IF($AQ$2=2,4,$AQ$2)+IF($AQ$2&lt;&gt;2,$AQ$3*2,$AQ$3)+IF($AQ$4=2,10,0)+IF($AQ$4=1,IF($AQ$2&lt;&gt;2,6,10),0)))</f>
        <v>N/A</v>
      </c>
      <c r="AR51" s="103" t="str">
        <f t="shared" si="2"/>
        <v>N/A</v>
      </c>
      <c r="AS51" s="10" t="str">
        <f t="shared" si="3"/>
        <v>N/A</v>
      </c>
    </row>
    <row r="52" spans="1:45">
      <c r="A52" s="10">
        <f t="shared" si="4"/>
        <v>45</v>
      </c>
      <c r="C52" s="85" t="s">
        <v>36</v>
      </c>
      <c r="D52" s="83" t="s">
        <v>36</v>
      </c>
      <c r="E52" s="83" t="s">
        <v>36</v>
      </c>
      <c r="F52" s="83" t="s">
        <v>36</v>
      </c>
      <c r="G52" s="83" t="s">
        <v>36</v>
      </c>
      <c r="H52" s="83" t="s">
        <v>36</v>
      </c>
      <c r="I52" s="83" t="s">
        <v>36</v>
      </c>
      <c r="J52" s="83" t="s">
        <v>36</v>
      </c>
      <c r="K52" s="83" t="s">
        <v>36</v>
      </c>
      <c r="L52" s="83" t="s">
        <v>36</v>
      </c>
      <c r="M52" s="83" t="s">
        <v>36</v>
      </c>
      <c r="N52" s="83" t="s">
        <v>36</v>
      </c>
      <c r="O52" s="83" t="s">
        <v>36</v>
      </c>
      <c r="P52" s="83" t="s">
        <v>36</v>
      </c>
      <c r="Q52" s="83" t="s">
        <v>36</v>
      </c>
      <c r="R52" s="84" t="s">
        <v>36</v>
      </c>
      <c r="S52" s="14" t="s">
        <v>36</v>
      </c>
      <c r="T52" s="13" t="s">
        <v>36</v>
      </c>
      <c r="U52" s="83" t="s">
        <v>36</v>
      </c>
      <c r="V52" s="83" t="s">
        <v>36</v>
      </c>
      <c r="W52" s="83" t="s">
        <v>36</v>
      </c>
      <c r="X52" s="83" t="s">
        <v>36</v>
      </c>
      <c r="Y52" s="83" t="s">
        <v>36</v>
      </c>
      <c r="Z52" s="83" t="s">
        <v>36</v>
      </c>
      <c r="AA52" s="83" t="s">
        <v>36</v>
      </c>
      <c r="AB52" s="83" t="s">
        <v>36</v>
      </c>
      <c r="AC52" s="83" t="s">
        <v>36</v>
      </c>
      <c r="AD52" s="84" t="s">
        <v>36</v>
      </c>
      <c r="AE52" s="14" t="s">
        <v>36</v>
      </c>
      <c r="AF52" s="13" t="s">
        <v>36</v>
      </c>
      <c r="AG52" s="13" t="s">
        <v>36</v>
      </c>
      <c r="AH52" s="84" t="s">
        <v>36</v>
      </c>
      <c r="AI52" s="14" t="s">
        <v>36</v>
      </c>
      <c r="AJ52" s="13" t="s">
        <v>36</v>
      </c>
      <c r="AK52" s="13" t="s">
        <v>36</v>
      </c>
      <c r="AL52" s="83" t="s">
        <v>36</v>
      </c>
      <c r="AM52" s="84" t="s">
        <v>36</v>
      </c>
      <c r="AN52" s="10"/>
      <c r="AO52" s="21"/>
      <c r="AQ52" s="10" t="str">
        <f>IF(AND($AQ$2=2,$AQ$4=2),"N/A",VLOOKUP(A52,APPUs!$A$7:$R$87,3+IF($AQ$2=2,4,$AQ$2)+IF($AQ$2&lt;&gt;2,$AQ$3*2,$AQ$3)+IF($AQ$4=2,10,0)+IF($AQ$4=1,IF($AQ$2&lt;&gt;2,6,10),0)))</f>
        <v>N/A</v>
      </c>
      <c r="AR52" s="103" t="str">
        <f t="shared" si="2"/>
        <v>N/A</v>
      </c>
      <c r="AS52" s="10" t="str">
        <f t="shared" si="3"/>
        <v>N/A</v>
      </c>
    </row>
    <row r="53" spans="1:45">
      <c r="A53" s="10">
        <f t="shared" si="4"/>
        <v>46</v>
      </c>
      <c r="C53" s="85" t="s">
        <v>36</v>
      </c>
      <c r="D53" s="83" t="s">
        <v>36</v>
      </c>
      <c r="E53" s="83" t="s">
        <v>36</v>
      </c>
      <c r="F53" s="83" t="s">
        <v>36</v>
      </c>
      <c r="G53" s="83" t="s">
        <v>36</v>
      </c>
      <c r="H53" s="83" t="s">
        <v>36</v>
      </c>
      <c r="I53" s="83" t="s">
        <v>36</v>
      </c>
      <c r="J53" s="83" t="s">
        <v>36</v>
      </c>
      <c r="K53" s="83" t="s">
        <v>36</v>
      </c>
      <c r="L53" s="83" t="s">
        <v>36</v>
      </c>
      <c r="M53" s="83" t="s">
        <v>36</v>
      </c>
      <c r="N53" s="83" t="s">
        <v>36</v>
      </c>
      <c r="O53" s="83" t="s">
        <v>36</v>
      </c>
      <c r="P53" s="83" t="s">
        <v>36</v>
      </c>
      <c r="Q53" s="83" t="s">
        <v>36</v>
      </c>
      <c r="R53" s="84" t="s">
        <v>36</v>
      </c>
      <c r="S53" s="14" t="s">
        <v>36</v>
      </c>
      <c r="T53" s="13" t="s">
        <v>36</v>
      </c>
      <c r="U53" s="83" t="s">
        <v>36</v>
      </c>
      <c r="V53" s="83" t="s">
        <v>36</v>
      </c>
      <c r="W53" s="83" t="s">
        <v>36</v>
      </c>
      <c r="X53" s="83" t="s">
        <v>36</v>
      </c>
      <c r="Y53" s="83" t="s">
        <v>36</v>
      </c>
      <c r="Z53" s="83" t="s">
        <v>36</v>
      </c>
      <c r="AA53" s="83" t="s">
        <v>36</v>
      </c>
      <c r="AB53" s="83" t="s">
        <v>36</v>
      </c>
      <c r="AC53" s="83" t="s">
        <v>36</v>
      </c>
      <c r="AD53" s="84" t="s">
        <v>36</v>
      </c>
      <c r="AE53" s="14" t="s">
        <v>36</v>
      </c>
      <c r="AF53" s="13" t="s">
        <v>36</v>
      </c>
      <c r="AG53" s="13" t="s">
        <v>36</v>
      </c>
      <c r="AH53" s="84" t="s">
        <v>36</v>
      </c>
      <c r="AI53" s="14" t="s">
        <v>36</v>
      </c>
      <c r="AJ53" s="13" t="s">
        <v>36</v>
      </c>
      <c r="AK53" s="13" t="s">
        <v>36</v>
      </c>
      <c r="AL53" s="83" t="s">
        <v>36</v>
      </c>
      <c r="AM53" s="84" t="s">
        <v>36</v>
      </c>
      <c r="AN53" s="10"/>
      <c r="AO53" s="21"/>
      <c r="AQ53" s="10" t="str">
        <f>IF(AND($AQ$2=2,$AQ$4=2),"N/A",VLOOKUP(A53,APPUs!$A$7:$R$87,3+IF($AQ$2=2,4,$AQ$2)+IF($AQ$2&lt;&gt;2,$AQ$3*2,$AQ$3)+IF($AQ$4=2,10,0)+IF($AQ$4=1,IF($AQ$2&lt;&gt;2,6,10),0)))</f>
        <v>N/A</v>
      </c>
      <c r="AR53" s="103" t="str">
        <f t="shared" si="2"/>
        <v>N/A</v>
      </c>
      <c r="AS53" s="10" t="str">
        <f t="shared" si="3"/>
        <v>N/A</v>
      </c>
    </row>
    <row r="54" spans="1:45">
      <c r="A54" s="10">
        <f t="shared" si="4"/>
        <v>47</v>
      </c>
      <c r="C54" s="85" t="s">
        <v>36</v>
      </c>
      <c r="D54" s="83" t="s">
        <v>36</v>
      </c>
      <c r="E54" s="83" t="s">
        <v>36</v>
      </c>
      <c r="F54" s="83" t="s">
        <v>36</v>
      </c>
      <c r="G54" s="83" t="s">
        <v>36</v>
      </c>
      <c r="H54" s="83" t="s">
        <v>36</v>
      </c>
      <c r="I54" s="83" t="s">
        <v>36</v>
      </c>
      <c r="J54" s="83" t="s">
        <v>36</v>
      </c>
      <c r="K54" s="83" t="s">
        <v>36</v>
      </c>
      <c r="L54" s="83" t="s">
        <v>36</v>
      </c>
      <c r="M54" s="83" t="s">
        <v>36</v>
      </c>
      <c r="N54" s="83" t="s">
        <v>36</v>
      </c>
      <c r="O54" s="83" t="s">
        <v>36</v>
      </c>
      <c r="P54" s="83" t="s">
        <v>36</v>
      </c>
      <c r="Q54" s="83" t="s">
        <v>36</v>
      </c>
      <c r="R54" s="84" t="s">
        <v>36</v>
      </c>
      <c r="S54" s="14" t="s">
        <v>36</v>
      </c>
      <c r="T54" s="13" t="s">
        <v>36</v>
      </c>
      <c r="U54" s="83" t="s">
        <v>36</v>
      </c>
      <c r="V54" s="83" t="s">
        <v>36</v>
      </c>
      <c r="W54" s="83" t="s">
        <v>36</v>
      </c>
      <c r="X54" s="83" t="s">
        <v>36</v>
      </c>
      <c r="Y54" s="83" t="s">
        <v>36</v>
      </c>
      <c r="Z54" s="83" t="s">
        <v>36</v>
      </c>
      <c r="AA54" s="83" t="s">
        <v>36</v>
      </c>
      <c r="AB54" s="83" t="s">
        <v>36</v>
      </c>
      <c r="AC54" s="83" t="s">
        <v>36</v>
      </c>
      <c r="AD54" s="84" t="s">
        <v>36</v>
      </c>
      <c r="AE54" s="14" t="s">
        <v>36</v>
      </c>
      <c r="AF54" s="13" t="s">
        <v>36</v>
      </c>
      <c r="AG54" s="13" t="s">
        <v>36</v>
      </c>
      <c r="AH54" s="84" t="s">
        <v>36</v>
      </c>
      <c r="AI54" s="14" t="s">
        <v>36</v>
      </c>
      <c r="AJ54" s="13" t="s">
        <v>36</v>
      </c>
      <c r="AK54" s="13" t="s">
        <v>36</v>
      </c>
      <c r="AL54" s="83" t="s">
        <v>36</v>
      </c>
      <c r="AM54" s="84" t="s">
        <v>36</v>
      </c>
      <c r="AN54" s="10"/>
      <c r="AO54" s="21"/>
      <c r="AQ54" s="10" t="str">
        <f>IF(AND($AQ$2=2,$AQ$4=2),"N/A",VLOOKUP(A54,APPUs!$A$7:$R$87,3+IF($AQ$2=2,4,$AQ$2)+IF($AQ$2&lt;&gt;2,$AQ$3*2,$AQ$3)+IF($AQ$4=2,10,0)+IF($AQ$4=1,IF($AQ$2&lt;&gt;2,6,10),0)))</f>
        <v>N/A</v>
      </c>
      <c r="AR54" s="103" t="str">
        <f t="shared" si="2"/>
        <v>N/A</v>
      </c>
      <c r="AS54" s="10" t="str">
        <f t="shared" si="3"/>
        <v>N/A</v>
      </c>
    </row>
    <row r="55" spans="1:45">
      <c r="A55" s="10">
        <f t="shared" si="4"/>
        <v>48</v>
      </c>
      <c r="C55" s="85" t="s">
        <v>36</v>
      </c>
      <c r="D55" s="83" t="s">
        <v>36</v>
      </c>
      <c r="E55" s="83" t="s">
        <v>36</v>
      </c>
      <c r="F55" s="83" t="s">
        <v>36</v>
      </c>
      <c r="G55" s="83" t="s">
        <v>36</v>
      </c>
      <c r="H55" s="83" t="s">
        <v>36</v>
      </c>
      <c r="I55" s="83" t="s">
        <v>36</v>
      </c>
      <c r="J55" s="83" t="s">
        <v>36</v>
      </c>
      <c r="K55" s="83" t="s">
        <v>36</v>
      </c>
      <c r="L55" s="83" t="s">
        <v>36</v>
      </c>
      <c r="M55" s="83" t="s">
        <v>36</v>
      </c>
      <c r="N55" s="83" t="s">
        <v>36</v>
      </c>
      <c r="O55" s="83" t="s">
        <v>36</v>
      </c>
      <c r="P55" s="83" t="s">
        <v>36</v>
      </c>
      <c r="Q55" s="83" t="s">
        <v>36</v>
      </c>
      <c r="R55" s="84" t="s">
        <v>36</v>
      </c>
      <c r="S55" s="14" t="s">
        <v>36</v>
      </c>
      <c r="T55" s="13" t="s">
        <v>36</v>
      </c>
      <c r="U55" s="83" t="s">
        <v>36</v>
      </c>
      <c r="V55" s="83" t="s">
        <v>36</v>
      </c>
      <c r="W55" s="83" t="s">
        <v>36</v>
      </c>
      <c r="X55" s="83" t="s">
        <v>36</v>
      </c>
      <c r="Y55" s="83" t="s">
        <v>36</v>
      </c>
      <c r="Z55" s="83" t="s">
        <v>36</v>
      </c>
      <c r="AA55" s="83" t="s">
        <v>36</v>
      </c>
      <c r="AB55" s="83" t="s">
        <v>36</v>
      </c>
      <c r="AC55" s="83" t="s">
        <v>36</v>
      </c>
      <c r="AD55" s="84" t="s">
        <v>36</v>
      </c>
      <c r="AE55" s="14" t="s">
        <v>36</v>
      </c>
      <c r="AF55" s="13" t="s">
        <v>36</v>
      </c>
      <c r="AG55" s="13" t="s">
        <v>36</v>
      </c>
      <c r="AH55" s="84" t="s">
        <v>36</v>
      </c>
      <c r="AI55" s="14" t="s">
        <v>36</v>
      </c>
      <c r="AJ55" s="13" t="s">
        <v>36</v>
      </c>
      <c r="AK55" s="13" t="s">
        <v>36</v>
      </c>
      <c r="AL55" s="83" t="s">
        <v>36</v>
      </c>
      <c r="AM55" s="84" t="s">
        <v>36</v>
      </c>
      <c r="AN55" s="10"/>
      <c r="AO55" s="21"/>
      <c r="AQ55" s="10" t="str">
        <f>IF(AND($AQ$2=2,$AQ$4=2),"N/A",VLOOKUP(A55,APPUs!$A$7:$R$87,3+IF($AQ$2=2,4,$AQ$2)+IF($AQ$2&lt;&gt;2,$AQ$3*2,$AQ$3)+IF($AQ$4=2,10,0)+IF($AQ$4=1,IF($AQ$2&lt;&gt;2,6,10),0)))</f>
        <v>N/A</v>
      </c>
      <c r="AR55" s="103" t="str">
        <f t="shared" si="2"/>
        <v>N/A</v>
      </c>
      <c r="AS55" s="10" t="str">
        <f t="shared" si="3"/>
        <v>N/A</v>
      </c>
    </row>
    <row r="56" spans="1:45">
      <c r="A56" s="10">
        <f t="shared" si="4"/>
        <v>49</v>
      </c>
      <c r="C56" s="85" t="s">
        <v>36</v>
      </c>
      <c r="D56" s="83" t="s">
        <v>36</v>
      </c>
      <c r="E56" s="83" t="s">
        <v>36</v>
      </c>
      <c r="F56" s="83" t="s">
        <v>36</v>
      </c>
      <c r="G56" s="83" t="s">
        <v>36</v>
      </c>
      <c r="H56" s="83" t="s">
        <v>36</v>
      </c>
      <c r="I56" s="83" t="s">
        <v>36</v>
      </c>
      <c r="J56" s="83" t="s">
        <v>36</v>
      </c>
      <c r="K56" s="83" t="s">
        <v>36</v>
      </c>
      <c r="L56" s="83" t="s">
        <v>36</v>
      </c>
      <c r="M56" s="83" t="s">
        <v>36</v>
      </c>
      <c r="N56" s="83" t="s">
        <v>36</v>
      </c>
      <c r="O56" s="83" t="s">
        <v>36</v>
      </c>
      <c r="P56" s="83" t="s">
        <v>36</v>
      </c>
      <c r="Q56" s="83" t="s">
        <v>36</v>
      </c>
      <c r="R56" s="84" t="s">
        <v>36</v>
      </c>
      <c r="S56" s="14" t="s">
        <v>36</v>
      </c>
      <c r="T56" s="13" t="s">
        <v>36</v>
      </c>
      <c r="U56" s="83" t="s">
        <v>36</v>
      </c>
      <c r="V56" s="83" t="s">
        <v>36</v>
      </c>
      <c r="W56" s="83" t="s">
        <v>36</v>
      </c>
      <c r="X56" s="83" t="s">
        <v>36</v>
      </c>
      <c r="Y56" s="83" t="s">
        <v>36</v>
      </c>
      <c r="Z56" s="83" t="s">
        <v>36</v>
      </c>
      <c r="AA56" s="83" t="s">
        <v>36</v>
      </c>
      <c r="AB56" s="83" t="s">
        <v>36</v>
      </c>
      <c r="AC56" s="83" t="s">
        <v>36</v>
      </c>
      <c r="AD56" s="84" t="s">
        <v>36</v>
      </c>
      <c r="AE56" s="14" t="s">
        <v>36</v>
      </c>
      <c r="AF56" s="13" t="s">
        <v>36</v>
      </c>
      <c r="AG56" s="13" t="s">
        <v>36</v>
      </c>
      <c r="AH56" s="84" t="s">
        <v>36</v>
      </c>
      <c r="AI56" s="14" t="s">
        <v>36</v>
      </c>
      <c r="AJ56" s="13" t="s">
        <v>36</v>
      </c>
      <c r="AK56" s="13" t="s">
        <v>36</v>
      </c>
      <c r="AL56" s="83" t="s">
        <v>36</v>
      </c>
      <c r="AM56" s="84" t="s">
        <v>36</v>
      </c>
      <c r="AN56" s="10"/>
      <c r="AO56" s="21"/>
      <c r="AQ56" s="10" t="str">
        <f>IF(AND($AQ$2=2,$AQ$4=2),"N/A",VLOOKUP(A56,APPUs!$A$7:$R$87,3+IF($AQ$2=2,4,$AQ$2)+IF($AQ$2&lt;&gt;2,$AQ$3*2,$AQ$3)+IF($AQ$4=2,10,0)+IF($AQ$4=1,IF($AQ$2&lt;&gt;2,6,10),0)))</f>
        <v>N/A</v>
      </c>
      <c r="AR56" s="103" t="str">
        <f t="shared" si="2"/>
        <v>N/A</v>
      </c>
      <c r="AS56" s="10" t="str">
        <f t="shared" si="3"/>
        <v>N/A</v>
      </c>
    </row>
    <row r="57" spans="1:45">
      <c r="A57" s="10">
        <f t="shared" si="4"/>
        <v>50</v>
      </c>
      <c r="C57" s="85" t="s">
        <v>36</v>
      </c>
      <c r="D57" s="83" t="s">
        <v>36</v>
      </c>
      <c r="E57" s="83" t="s">
        <v>36</v>
      </c>
      <c r="F57" s="83" t="s">
        <v>36</v>
      </c>
      <c r="G57" s="83" t="s">
        <v>36</v>
      </c>
      <c r="H57" s="83" t="s">
        <v>36</v>
      </c>
      <c r="I57" s="83" t="s">
        <v>36</v>
      </c>
      <c r="J57" s="83" t="s">
        <v>36</v>
      </c>
      <c r="K57" s="83" t="s">
        <v>36</v>
      </c>
      <c r="L57" s="83" t="s">
        <v>36</v>
      </c>
      <c r="M57" s="83" t="s">
        <v>36</v>
      </c>
      <c r="N57" s="83" t="s">
        <v>36</v>
      </c>
      <c r="O57" s="83" t="s">
        <v>36</v>
      </c>
      <c r="P57" s="83" t="s">
        <v>36</v>
      </c>
      <c r="Q57" s="83" t="s">
        <v>36</v>
      </c>
      <c r="R57" s="84" t="s">
        <v>36</v>
      </c>
      <c r="S57" s="14">
        <v>67.94</v>
      </c>
      <c r="T57" s="13">
        <v>45.69</v>
      </c>
      <c r="U57" s="83">
        <v>46.16</v>
      </c>
      <c r="V57" s="83">
        <v>33.58</v>
      </c>
      <c r="W57" s="83">
        <v>136.65</v>
      </c>
      <c r="X57" s="83">
        <v>78.98</v>
      </c>
      <c r="Y57" s="83">
        <v>91.32</v>
      </c>
      <c r="Z57" s="83">
        <v>51.02</v>
      </c>
      <c r="AA57" s="83">
        <v>150.94999999999999</v>
      </c>
      <c r="AB57" s="83">
        <v>86.09</v>
      </c>
      <c r="AC57" s="83">
        <v>99.54</v>
      </c>
      <c r="AD57" s="84">
        <v>55.61</v>
      </c>
      <c r="AE57" s="14" t="s">
        <v>36</v>
      </c>
      <c r="AF57" s="13" t="s">
        <v>36</v>
      </c>
      <c r="AG57" s="13" t="s">
        <v>36</v>
      </c>
      <c r="AH57" s="84" t="s">
        <v>36</v>
      </c>
      <c r="AI57" s="14" t="s">
        <v>36</v>
      </c>
      <c r="AJ57" s="13" t="s">
        <v>36</v>
      </c>
      <c r="AK57" s="13" t="s">
        <v>36</v>
      </c>
      <c r="AL57" s="83" t="s">
        <v>36</v>
      </c>
      <c r="AM57" s="84" t="s">
        <v>36</v>
      </c>
      <c r="AN57" s="10"/>
      <c r="AO57" s="21"/>
      <c r="AQ57" s="10" t="str">
        <f>IF(AND($AQ$2=2,$AQ$4=2),"N/A",VLOOKUP(A57,APPUs!$A$7:$R$87,3+IF($AQ$2=2,4,$AQ$2)+IF($AQ$2&lt;&gt;2,$AQ$3*2,$AQ$3)+IF($AQ$4=2,10,0)+IF($AQ$4=1,IF($AQ$2&lt;&gt;2,6,10),0)))</f>
        <v>N/A</v>
      </c>
      <c r="AR57" s="103">
        <f t="shared" si="2"/>
        <v>46.16</v>
      </c>
      <c r="AS57" s="10">
        <f t="shared" si="3"/>
        <v>99.54</v>
      </c>
    </row>
    <row r="58" spans="1:45">
      <c r="A58" s="10">
        <f t="shared" si="4"/>
        <v>51</v>
      </c>
      <c r="C58" s="85" t="s">
        <v>36</v>
      </c>
      <c r="D58" s="83" t="s">
        <v>36</v>
      </c>
      <c r="E58" s="83" t="s">
        <v>36</v>
      </c>
      <c r="F58" s="83" t="s">
        <v>36</v>
      </c>
      <c r="G58" s="83" t="s">
        <v>36</v>
      </c>
      <c r="H58" s="83" t="s">
        <v>36</v>
      </c>
      <c r="I58" s="83" t="s">
        <v>36</v>
      </c>
      <c r="J58" s="83" t="s">
        <v>36</v>
      </c>
      <c r="K58" s="83" t="s">
        <v>36</v>
      </c>
      <c r="L58" s="83" t="s">
        <v>36</v>
      </c>
      <c r="M58" s="83" t="s">
        <v>36</v>
      </c>
      <c r="N58" s="83" t="s">
        <v>36</v>
      </c>
      <c r="O58" s="83" t="s">
        <v>36</v>
      </c>
      <c r="P58" s="83" t="s">
        <v>36</v>
      </c>
      <c r="Q58" s="83" t="s">
        <v>36</v>
      </c>
      <c r="R58" s="84" t="s">
        <v>36</v>
      </c>
      <c r="S58" s="14">
        <v>68.209999999999994</v>
      </c>
      <c r="T58" s="13">
        <v>46</v>
      </c>
      <c r="U58" s="83">
        <v>46.74</v>
      </c>
      <c r="V58" s="83">
        <v>34.229999999999997</v>
      </c>
      <c r="W58" s="83">
        <v>137.47</v>
      </c>
      <c r="X58" s="83">
        <v>79.69</v>
      </c>
      <c r="Y58" s="83">
        <v>91.62</v>
      </c>
      <c r="Z58" s="83">
        <v>51.68</v>
      </c>
      <c r="AA58" s="83">
        <v>151.11000000000001</v>
      </c>
      <c r="AB58" s="83">
        <v>86.86</v>
      </c>
      <c r="AC58" s="83">
        <v>99.87</v>
      </c>
      <c r="AD58" s="84">
        <v>56.33</v>
      </c>
      <c r="AE58" s="14" t="s">
        <v>36</v>
      </c>
      <c r="AF58" s="13" t="s">
        <v>36</v>
      </c>
      <c r="AG58" s="13" t="s">
        <v>36</v>
      </c>
      <c r="AH58" s="84" t="s">
        <v>36</v>
      </c>
      <c r="AI58" s="14" t="s">
        <v>36</v>
      </c>
      <c r="AJ58" s="13" t="s">
        <v>36</v>
      </c>
      <c r="AK58" s="13" t="s">
        <v>36</v>
      </c>
      <c r="AL58" s="83" t="s">
        <v>36</v>
      </c>
      <c r="AM58" s="84" t="s">
        <v>36</v>
      </c>
      <c r="AN58" s="10"/>
      <c r="AO58" s="21"/>
      <c r="AQ58" s="10" t="str">
        <f>IF(AND($AQ$2=2,$AQ$4=2),"N/A",VLOOKUP(A58,APPUs!$A$7:$R$87,3+IF($AQ$2=2,4,$AQ$2)+IF($AQ$2&lt;&gt;2,$AQ$3*2,$AQ$3)+IF($AQ$4=2,10,0)+IF($AQ$4=1,IF($AQ$2&lt;&gt;2,6,10),0)))</f>
        <v>N/A</v>
      </c>
      <c r="AR58" s="103">
        <f t="shared" si="2"/>
        <v>46.74</v>
      </c>
      <c r="AS58" s="10">
        <f t="shared" si="3"/>
        <v>99.87</v>
      </c>
    </row>
    <row r="59" spans="1:45">
      <c r="A59" s="10">
        <f t="shared" si="4"/>
        <v>52</v>
      </c>
      <c r="C59" s="85" t="s">
        <v>36</v>
      </c>
      <c r="D59" s="83" t="s">
        <v>36</v>
      </c>
      <c r="E59" s="83" t="s">
        <v>36</v>
      </c>
      <c r="F59" s="83" t="s">
        <v>36</v>
      </c>
      <c r="G59" s="83" t="s">
        <v>36</v>
      </c>
      <c r="H59" s="83" t="s">
        <v>36</v>
      </c>
      <c r="I59" s="83" t="s">
        <v>36</v>
      </c>
      <c r="J59" s="83" t="s">
        <v>36</v>
      </c>
      <c r="K59" s="83" t="s">
        <v>36</v>
      </c>
      <c r="L59" s="83" t="s">
        <v>36</v>
      </c>
      <c r="M59" s="83" t="s">
        <v>36</v>
      </c>
      <c r="N59" s="83" t="s">
        <v>36</v>
      </c>
      <c r="O59" s="83" t="s">
        <v>36</v>
      </c>
      <c r="P59" s="83" t="s">
        <v>36</v>
      </c>
      <c r="Q59" s="83" t="s">
        <v>36</v>
      </c>
      <c r="R59" s="84" t="s">
        <v>36</v>
      </c>
      <c r="S59" s="14">
        <v>68.75</v>
      </c>
      <c r="T59" s="13">
        <v>46.55</v>
      </c>
      <c r="U59" s="83">
        <v>47.54</v>
      </c>
      <c r="V59" s="83">
        <v>35.04</v>
      </c>
      <c r="W59" s="83">
        <v>138.93</v>
      </c>
      <c r="X59" s="83">
        <v>80.95</v>
      </c>
      <c r="Y59" s="83">
        <v>92.39</v>
      </c>
      <c r="Z59" s="83">
        <v>52.65</v>
      </c>
      <c r="AA59" s="83">
        <v>152.33000000000001</v>
      </c>
      <c r="AB59" s="83">
        <v>88.25</v>
      </c>
      <c r="AC59" s="83">
        <v>100.72</v>
      </c>
      <c r="AD59" s="84">
        <v>57.39</v>
      </c>
      <c r="AE59" s="14" t="s">
        <v>36</v>
      </c>
      <c r="AF59" s="13" t="s">
        <v>36</v>
      </c>
      <c r="AG59" s="13" t="s">
        <v>36</v>
      </c>
      <c r="AH59" s="84" t="s">
        <v>36</v>
      </c>
      <c r="AI59" s="14" t="s">
        <v>36</v>
      </c>
      <c r="AJ59" s="13" t="s">
        <v>36</v>
      </c>
      <c r="AK59" s="13" t="s">
        <v>36</v>
      </c>
      <c r="AL59" s="83" t="s">
        <v>36</v>
      </c>
      <c r="AM59" s="84" t="s">
        <v>36</v>
      </c>
      <c r="AN59" s="10"/>
      <c r="AO59" s="21"/>
      <c r="AQ59" s="10" t="str">
        <f>IF(AND($AQ$2=2,$AQ$4=2),"N/A",VLOOKUP(A59,APPUs!$A$7:$R$87,3+IF($AQ$2=2,4,$AQ$2)+IF($AQ$2&lt;&gt;2,$AQ$3*2,$AQ$3)+IF($AQ$4=2,10,0)+IF($AQ$4=1,IF($AQ$2&lt;&gt;2,6,10),0)))</f>
        <v>N/A</v>
      </c>
      <c r="AR59" s="103">
        <f t="shared" si="2"/>
        <v>47.54</v>
      </c>
      <c r="AS59" s="10">
        <f t="shared" si="3"/>
        <v>100.72</v>
      </c>
    </row>
    <row r="60" spans="1:45">
      <c r="A60" s="10">
        <f t="shared" si="4"/>
        <v>53</v>
      </c>
      <c r="C60" s="85" t="s">
        <v>36</v>
      </c>
      <c r="D60" s="83" t="s">
        <v>36</v>
      </c>
      <c r="E60" s="83" t="s">
        <v>36</v>
      </c>
      <c r="F60" s="83" t="s">
        <v>36</v>
      </c>
      <c r="G60" s="83" t="s">
        <v>36</v>
      </c>
      <c r="H60" s="83" t="s">
        <v>36</v>
      </c>
      <c r="I60" s="83" t="s">
        <v>36</v>
      </c>
      <c r="J60" s="83" t="s">
        <v>36</v>
      </c>
      <c r="K60" s="83" t="s">
        <v>36</v>
      </c>
      <c r="L60" s="83" t="s">
        <v>36</v>
      </c>
      <c r="M60" s="83" t="s">
        <v>36</v>
      </c>
      <c r="N60" s="83" t="s">
        <v>36</v>
      </c>
      <c r="O60" s="83" t="s">
        <v>36</v>
      </c>
      <c r="P60" s="83" t="s">
        <v>36</v>
      </c>
      <c r="Q60" s="83" t="s">
        <v>36</v>
      </c>
      <c r="R60" s="84" t="s">
        <v>36</v>
      </c>
      <c r="S60" s="14">
        <v>69.58</v>
      </c>
      <c r="T60" s="13">
        <v>47.33</v>
      </c>
      <c r="U60" s="83">
        <v>48.55</v>
      </c>
      <c r="V60" s="83">
        <v>36</v>
      </c>
      <c r="W60" s="83">
        <v>141.03</v>
      </c>
      <c r="X60" s="83">
        <v>82.76</v>
      </c>
      <c r="Y60" s="83">
        <v>93.63</v>
      </c>
      <c r="Z60" s="83">
        <v>53.93</v>
      </c>
      <c r="AA60" s="83">
        <v>154.59</v>
      </c>
      <c r="AB60" s="83">
        <v>90.25</v>
      </c>
      <c r="AC60" s="83">
        <v>102.08</v>
      </c>
      <c r="AD60" s="84">
        <v>58.78</v>
      </c>
      <c r="AE60" s="14" t="s">
        <v>36</v>
      </c>
      <c r="AF60" s="13" t="s">
        <v>36</v>
      </c>
      <c r="AG60" s="13" t="s">
        <v>36</v>
      </c>
      <c r="AH60" s="84" t="s">
        <v>36</v>
      </c>
      <c r="AI60" s="14" t="s">
        <v>36</v>
      </c>
      <c r="AJ60" s="13" t="s">
        <v>36</v>
      </c>
      <c r="AK60" s="13" t="s">
        <v>36</v>
      </c>
      <c r="AL60" s="83" t="s">
        <v>36</v>
      </c>
      <c r="AM60" s="84" t="s">
        <v>36</v>
      </c>
      <c r="AN60" s="10"/>
      <c r="AO60" s="21"/>
      <c r="AQ60" s="10" t="str">
        <f>IF(AND($AQ$2=2,$AQ$4=2),"N/A",VLOOKUP(A60,APPUs!$A$7:$R$87,3+IF($AQ$2=2,4,$AQ$2)+IF($AQ$2&lt;&gt;2,$AQ$3*2,$AQ$3)+IF($AQ$4=2,10,0)+IF($AQ$4=1,IF($AQ$2&lt;&gt;2,6,10),0)))</f>
        <v>N/A</v>
      </c>
      <c r="AR60" s="103">
        <f t="shared" si="2"/>
        <v>48.55</v>
      </c>
      <c r="AS60" s="10">
        <f t="shared" si="3"/>
        <v>102.08</v>
      </c>
    </row>
    <row r="61" spans="1:45">
      <c r="A61" s="10">
        <f t="shared" si="4"/>
        <v>54</v>
      </c>
      <c r="C61" s="85" t="s">
        <v>36</v>
      </c>
      <c r="D61" s="83" t="s">
        <v>36</v>
      </c>
      <c r="E61" s="83" t="s">
        <v>36</v>
      </c>
      <c r="F61" s="83" t="s">
        <v>36</v>
      </c>
      <c r="G61" s="83" t="s">
        <v>36</v>
      </c>
      <c r="H61" s="83" t="s">
        <v>36</v>
      </c>
      <c r="I61" s="83" t="s">
        <v>36</v>
      </c>
      <c r="J61" s="83" t="s">
        <v>36</v>
      </c>
      <c r="K61" s="83" t="s">
        <v>36</v>
      </c>
      <c r="L61" s="83" t="s">
        <v>36</v>
      </c>
      <c r="M61" s="83" t="s">
        <v>36</v>
      </c>
      <c r="N61" s="83" t="s">
        <v>36</v>
      </c>
      <c r="O61" s="83" t="s">
        <v>36</v>
      </c>
      <c r="P61" s="83" t="s">
        <v>36</v>
      </c>
      <c r="Q61" s="83" t="s">
        <v>36</v>
      </c>
      <c r="R61" s="84" t="s">
        <v>36</v>
      </c>
      <c r="S61" s="14">
        <v>70.67</v>
      </c>
      <c r="T61" s="13">
        <v>48.33</v>
      </c>
      <c r="U61" s="83">
        <v>49.77</v>
      </c>
      <c r="V61" s="83">
        <v>37.1</v>
      </c>
      <c r="W61" s="83">
        <v>143.74</v>
      </c>
      <c r="X61" s="83">
        <v>85.12</v>
      </c>
      <c r="Y61" s="83">
        <v>95.32</v>
      </c>
      <c r="Z61" s="83">
        <v>55.52</v>
      </c>
      <c r="AA61" s="83">
        <v>157.9</v>
      </c>
      <c r="AB61" s="83">
        <v>92.82</v>
      </c>
      <c r="AC61" s="83">
        <v>103.92</v>
      </c>
      <c r="AD61" s="84">
        <v>60.52</v>
      </c>
      <c r="AE61" s="14" t="s">
        <v>36</v>
      </c>
      <c r="AF61" s="13" t="s">
        <v>36</v>
      </c>
      <c r="AG61" s="13" t="s">
        <v>36</v>
      </c>
      <c r="AH61" s="84" t="s">
        <v>36</v>
      </c>
      <c r="AI61" s="14" t="s">
        <v>36</v>
      </c>
      <c r="AJ61" s="13" t="s">
        <v>36</v>
      </c>
      <c r="AK61" s="13" t="s">
        <v>36</v>
      </c>
      <c r="AL61" s="83" t="s">
        <v>36</v>
      </c>
      <c r="AM61" s="84" t="s">
        <v>36</v>
      </c>
      <c r="AN61" s="10"/>
      <c r="AO61" s="21"/>
      <c r="AQ61" s="10" t="str">
        <f>IF(AND($AQ$2=2,$AQ$4=2),"N/A",VLOOKUP(A61,APPUs!$A$7:$R$87,3+IF($AQ$2=2,4,$AQ$2)+IF($AQ$2&lt;&gt;2,$AQ$3*2,$AQ$3)+IF($AQ$4=2,10,0)+IF($AQ$4=1,IF($AQ$2&lt;&gt;2,6,10),0)))</f>
        <v>N/A</v>
      </c>
      <c r="AR61" s="103">
        <f t="shared" si="2"/>
        <v>49.77</v>
      </c>
      <c r="AS61" s="10">
        <f t="shared" si="3"/>
        <v>103.92</v>
      </c>
    </row>
    <row r="62" spans="1:45">
      <c r="A62" s="10">
        <f t="shared" si="4"/>
        <v>55</v>
      </c>
      <c r="C62" s="85" t="s">
        <v>36</v>
      </c>
      <c r="D62" s="83" t="s">
        <v>36</v>
      </c>
      <c r="E62" s="83" t="s">
        <v>36</v>
      </c>
      <c r="F62" s="83" t="s">
        <v>36</v>
      </c>
      <c r="G62" s="83" t="s">
        <v>36</v>
      </c>
      <c r="H62" s="83" t="s">
        <v>36</v>
      </c>
      <c r="I62" s="83" t="s">
        <v>36</v>
      </c>
      <c r="J62" s="83" t="s">
        <v>36</v>
      </c>
      <c r="K62" s="83" t="s">
        <v>36</v>
      </c>
      <c r="L62" s="83" t="s">
        <v>36</v>
      </c>
      <c r="M62" s="83" t="s">
        <v>36</v>
      </c>
      <c r="N62" s="83" t="s">
        <v>36</v>
      </c>
      <c r="O62" s="83" t="s">
        <v>36</v>
      </c>
      <c r="P62" s="83" t="s">
        <v>36</v>
      </c>
      <c r="Q62" s="83" t="s">
        <v>36</v>
      </c>
      <c r="R62" s="84" t="s">
        <v>36</v>
      </c>
      <c r="S62" s="14">
        <v>72.02</v>
      </c>
      <c r="T62" s="13">
        <v>49.55</v>
      </c>
      <c r="U62" s="83">
        <v>51.18</v>
      </c>
      <c r="V62" s="83">
        <v>38.340000000000003</v>
      </c>
      <c r="W62" s="83">
        <v>147</v>
      </c>
      <c r="X62" s="83">
        <v>88</v>
      </c>
      <c r="Y62" s="83">
        <v>97.45</v>
      </c>
      <c r="Z62" s="83">
        <v>57.4</v>
      </c>
      <c r="AA62" s="83">
        <v>162.22999999999999</v>
      </c>
      <c r="AB62" s="83">
        <v>95.92</v>
      </c>
      <c r="AC62" s="83">
        <v>106.22</v>
      </c>
      <c r="AD62" s="84">
        <v>62.57</v>
      </c>
      <c r="AE62" s="14" t="s">
        <v>36</v>
      </c>
      <c r="AF62" s="13" t="s">
        <v>36</v>
      </c>
      <c r="AG62" s="13" t="s">
        <v>36</v>
      </c>
      <c r="AH62" s="84" t="s">
        <v>36</v>
      </c>
      <c r="AI62" s="14" t="s">
        <v>36</v>
      </c>
      <c r="AJ62" s="13" t="s">
        <v>36</v>
      </c>
      <c r="AK62" s="13" t="s">
        <v>36</v>
      </c>
      <c r="AL62" s="83" t="s">
        <v>36</v>
      </c>
      <c r="AM62" s="84" t="s">
        <v>36</v>
      </c>
      <c r="AN62" s="10"/>
      <c r="AO62" s="21"/>
      <c r="AQ62" s="10" t="str">
        <f>IF(AND($AQ$2=2,$AQ$4=2),"N/A",VLOOKUP(A62,APPUs!$A$7:$R$87,3+IF($AQ$2=2,4,$AQ$2)+IF($AQ$2&lt;&gt;2,$AQ$3*2,$AQ$3)+IF($AQ$4=2,10,0)+IF($AQ$4=1,IF($AQ$2&lt;&gt;2,6,10),0)))</f>
        <v>N/A</v>
      </c>
      <c r="AR62" s="103">
        <f t="shared" si="2"/>
        <v>51.18</v>
      </c>
      <c r="AS62" s="10">
        <f t="shared" si="3"/>
        <v>106.22</v>
      </c>
    </row>
    <row r="63" spans="1:45">
      <c r="A63" s="10">
        <f t="shared" si="4"/>
        <v>56</v>
      </c>
      <c r="C63" s="85" t="s">
        <v>36</v>
      </c>
      <c r="D63" s="83" t="s">
        <v>36</v>
      </c>
      <c r="E63" s="83" t="s">
        <v>36</v>
      </c>
      <c r="F63" s="83" t="s">
        <v>36</v>
      </c>
      <c r="G63" s="83" t="s">
        <v>36</v>
      </c>
      <c r="H63" s="83" t="s">
        <v>36</v>
      </c>
      <c r="I63" s="83" t="s">
        <v>36</v>
      </c>
      <c r="J63" s="83" t="s">
        <v>36</v>
      </c>
      <c r="K63" s="83" t="s">
        <v>36</v>
      </c>
      <c r="L63" s="83" t="s">
        <v>36</v>
      </c>
      <c r="M63" s="83" t="s">
        <v>36</v>
      </c>
      <c r="N63" s="83" t="s">
        <v>36</v>
      </c>
      <c r="O63" s="83" t="s">
        <v>36</v>
      </c>
      <c r="P63" s="83" t="s">
        <v>36</v>
      </c>
      <c r="Q63" s="83" t="s">
        <v>36</v>
      </c>
      <c r="R63" s="84" t="s">
        <v>36</v>
      </c>
      <c r="S63" s="14">
        <v>73.61</v>
      </c>
      <c r="T63" s="13">
        <v>50.97</v>
      </c>
      <c r="U63" s="83">
        <v>52.76</v>
      </c>
      <c r="V63" s="83">
        <v>39.71</v>
      </c>
      <c r="W63" s="83">
        <v>150.77000000000001</v>
      </c>
      <c r="X63" s="83">
        <v>91.4</v>
      </c>
      <c r="Y63" s="83">
        <v>100.01</v>
      </c>
      <c r="Z63" s="83">
        <v>59.58</v>
      </c>
      <c r="AA63" s="83">
        <v>167.58</v>
      </c>
      <c r="AB63" s="83">
        <v>99.49</v>
      </c>
      <c r="AC63" s="83">
        <v>108.94</v>
      </c>
      <c r="AD63" s="84">
        <v>64.94</v>
      </c>
      <c r="AE63" s="14" t="s">
        <v>36</v>
      </c>
      <c r="AF63" s="13" t="s">
        <v>36</v>
      </c>
      <c r="AG63" s="13" t="s">
        <v>36</v>
      </c>
      <c r="AH63" s="84" t="s">
        <v>36</v>
      </c>
      <c r="AI63" s="14" t="s">
        <v>36</v>
      </c>
      <c r="AJ63" s="13" t="s">
        <v>36</v>
      </c>
      <c r="AK63" s="13" t="s">
        <v>36</v>
      </c>
      <c r="AL63" s="83" t="s">
        <v>36</v>
      </c>
      <c r="AM63" s="84" t="s">
        <v>36</v>
      </c>
      <c r="AN63" s="10"/>
      <c r="AO63" s="21"/>
      <c r="AQ63" s="10" t="str">
        <f>IF(AND($AQ$2=2,$AQ$4=2),"N/A",VLOOKUP(A63,APPUs!$A$7:$R$87,3+IF($AQ$2=2,4,$AQ$2)+IF($AQ$2&lt;&gt;2,$AQ$3*2,$AQ$3)+IF($AQ$4=2,10,0)+IF($AQ$4=1,IF($AQ$2&lt;&gt;2,6,10),0)))</f>
        <v>N/A</v>
      </c>
      <c r="AR63" s="103">
        <f t="shared" si="2"/>
        <v>52.76</v>
      </c>
      <c r="AS63" s="10">
        <f t="shared" si="3"/>
        <v>108.94</v>
      </c>
    </row>
    <row r="64" spans="1:45">
      <c r="A64" s="10">
        <f t="shared" si="4"/>
        <v>57</v>
      </c>
      <c r="C64" s="85" t="s">
        <v>36</v>
      </c>
      <c r="D64" s="83" t="s">
        <v>36</v>
      </c>
      <c r="E64" s="83" t="s">
        <v>36</v>
      </c>
      <c r="F64" s="83" t="s">
        <v>36</v>
      </c>
      <c r="G64" s="83" t="s">
        <v>36</v>
      </c>
      <c r="H64" s="83" t="s">
        <v>36</v>
      </c>
      <c r="I64" s="83" t="s">
        <v>36</v>
      </c>
      <c r="J64" s="83" t="s">
        <v>36</v>
      </c>
      <c r="K64" s="83" t="s">
        <v>36</v>
      </c>
      <c r="L64" s="83" t="s">
        <v>36</v>
      </c>
      <c r="M64" s="83" t="s">
        <v>36</v>
      </c>
      <c r="N64" s="83" t="s">
        <v>36</v>
      </c>
      <c r="O64" s="83" t="s">
        <v>36</v>
      </c>
      <c r="P64" s="83" t="s">
        <v>36</v>
      </c>
      <c r="Q64" s="83" t="s">
        <v>36</v>
      </c>
      <c r="R64" s="84" t="s">
        <v>36</v>
      </c>
      <c r="S64" s="14">
        <v>75.489999999999995</v>
      </c>
      <c r="T64" s="13">
        <v>52.62</v>
      </c>
      <c r="U64" s="83">
        <v>54.55</v>
      </c>
      <c r="V64" s="83">
        <v>41.24</v>
      </c>
      <c r="W64" s="83">
        <v>155.16</v>
      </c>
      <c r="X64" s="83">
        <v>95.36</v>
      </c>
      <c r="Y64" s="83">
        <v>103.05</v>
      </c>
      <c r="Z64" s="83">
        <v>62.08</v>
      </c>
      <c r="AA64" s="83">
        <v>173.97</v>
      </c>
      <c r="AB64" s="83">
        <v>103.64</v>
      </c>
      <c r="AC64" s="83">
        <v>112.18</v>
      </c>
      <c r="AD64" s="84">
        <v>67.67</v>
      </c>
      <c r="AE64" s="14" t="s">
        <v>36</v>
      </c>
      <c r="AF64" s="13" t="s">
        <v>36</v>
      </c>
      <c r="AG64" s="13" t="s">
        <v>36</v>
      </c>
      <c r="AH64" s="84" t="s">
        <v>36</v>
      </c>
      <c r="AI64" s="14" t="s">
        <v>36</v>
      </c>
      <c r="AJ64" s="13" t="s">
        <v>36</v>
      </c>
      <c r="AK64" s="13" t="s">
        <v>36</v>
      </c>
      <c r="AL64" s="83" t="s">
        <v>36</v>
      </c>
      <c r="AM64" s="84" t="s">
        <v>36</v>
      </c>
      <c r="AN64" s="10"/>
      <c r="AO64" s="21"/>
      <c r="AQ64" s="10" t="str">
        <f>IF(AND($AQ$2=2,$AQ$4=2),"N/A",VLOOKUP(A64,APPUs!$A$7:$R$87,3+IF($AQ$2=2,4,$AQ$2)+IF($AQ$2&lt;&gt;2,$AQ$3*2,$AQ$3)+IF($AQ$4=2,10,0)+IF($AQ$4=1,IF($AQ$2&lt;&gt;2,6,10),0)))</f>
        <v>N/A</v>
      </c>
      <c r="AR64" s="103">
        <f t="shared" si="2"/>
        <v>54.55</v>
      </c>
      <c r="AS64" s="10">
        <f t="shared" si="3"/>
        <v>112.18</v>
      </c>
    </row>
    <row r="65" spans="1:45">
      <c r="A65" s="10">
        <f t="shared" si="4"/>
        <v>58</v>
      </c>
      <c r="C65" s="85" t="s">
        <v>36</v>
      </c>
      <c r="D65" s="83" t="s">
        <v>36</v>
      </c>
      <c r="E65" s="83" t="s">
        <v>36</v>
      </c>
      <c r="F65" s="83" t="s">
        <v>36</v>
      </c>
      <c r="G65" s="83" t="s">
        <v>36</v>
      </c>
      <c r="H65" s="83" t="s">
        <v>36</v>
      </c>
      <c r="I65" s="83" t="s">
        <v>36</v>
      </c>
      <c r="J65" s="83" t="s">
        <v>36</v>
      </c>
      <c r="K65" s="83" t="s">
        <v>36</v>
      </c>
      <c r="L65" s="83" t="s">
        <v>36</v>
      </c>
      <c r="M65" s="83" t="s">
        <v>36</v>
      </c>
      <c r="N65" s="83" t="s">
        <v>36</v>
      </c>
      <c r="O65" s="83" t="s">
        <v>36</v>
      </c>
      <c r="P65" s="83" t="s">
        <v>36</v>
      </c>
      <c r="Q65" s="83" t="s">
        <v>36</v>
      </c>
      <c r="R65" s="84" t="s">
        <v>36</v>
      </c>
      <c r="S65" s="14">
        <v>77.7</v>
      </c>
      <c r="T65" s="13">
        <v>54.54</v>
      </c>
      <c r="U65" s="83">
        <v>56.6</v>
      </c>
      <c r="V65" s="83">
        <v>42.94</v>
      </c>
      <c r="W65" s="83">
        <v>160.27000000000001</v>
      </c>
      <c r="X65" s="83">
        <v>99.9</v>
      </c>
      <c r="Y65" s="83">
        <v>106.6</v>
      </c>
      <c r="Z65" s="83">
        <v>64.91</v>
      </c>
      <c r="AA65" s="83">
        <v>181.43</v>
      </c>
      <c r="AB65" s="83">
        <v>108.48</v>
      </c>
      <c r="AC65" s="83">
        <v>116.02</v>
      </c>
      <c r="AD65" s="84">
        <v>70.75</v>
      </c>
      <c r="AE65" s="14" t="s">
        <v>36</v>
      </c>
      <c r="AF65" s="13" t="s">
        <v>36</v>
      </c>
      <c r="AG65" s="13" t="s">
        <v>36</v>
      </c>
      <c r="AH65" s="84" t="s">
        <v>36</v>
      </c>
      <c r="AI65" s="14" t="s">
        <v>36</v>
      </c>
      <c r="AJ65" s="13" t="s">
        <v>36</v>
      </c>
      <c r="AK65" s="13" t="s">
        <v>36</v>
      </c>
      <c r="AL65" s="83" t="s">
        <v>36</v>
      </c>
      <c r="AM65" s="84" t="s">
        <v>36</v>
      </c>
      <c r="AN65" s="10"/>
      <c r="AO65" s="21"/>
      <c r="AQ65" s="10" t="str">
        <f>IF(AND($AQ$2=2,$AQ$4=2),"N/A",VLOOKUP(A65,APPUs!$A$7:$R$87,3+IF($AQ$2=2,4,$AQ$2)+IF($AQ$2&lt;&gt;2,$AQ$3*2,$AQ$3)+IF($AQ$4=2,10,0)+IF($AQ$4=1,IF($AQ$2&lt;&gt;2,6,10),0)))</f>
        <v>N/A</v>
      </c>
      <c r="AR65" s="103">
        <f t="shared" si="2"/>
        <v>56.6</v>
      </c>
      <c r="AS65" s="10">
        <f t="shared" si="3"/>
        <v>116.02</v>
      </c>
    </row>
    <row r="66" spans="1:45">
      <c r="A66" s="10">
        <f t="shared" si="4"/>
        <v>59</v>
      </c>
      <c r="C66" s="85" t="s">
        <v>36</v>
      </c>
      <c r="D66" s="83" t="s">
        <v>36</v>
      </c>
      <c r="E66" s="83" t="s">
        <v>36</v>
      </c>
      <c r="F66" s="83" t="s">
        <v>36</v>
      </c>
      <c r="G66" s="83" t="s">
        <v>36</v>
      </c>
      <c r="H66" s="83" t="s">
        <v>36</v>
      </c>
      <c r="I66" s="83" t="s">
        <v>36</v>
      </c>
      <c r="J66" s="83" t="s">
        <v>36</v>
      </c>
      <c r="K66" s="83" t="s">
        <v>36</v>
      </c>
      <c r="L66" s="83" t="s">
        <v>36</v>
      </c>
      <c r="M66" s="83" t="s">
        <v>36</v>
      </c>
      <c r="N66" s="83" t="s">
        <v>36</v>
      </c>
      <c r="O66" s="83" t="s">
        <v>36</v>
      </c>
      <c r="P66" s="83" t="s">
        <v>36</v>
      </c>
      <c r="Q66" s="83" t="s">
        <v>36</v>
      </c>
      <c r="R66" s="84" t="s">
        <v>36</v>
      </c>
      <c r="S66" s="14">
        <v>80.22</v>
      </c>
      <c r="T66" s="13">
        <v>56.72</v>
      </c>
      <c r="U66" s="83">
        <v>58.93</v>
      </c>
      <c r="V66" s="83">
        <v>44.81</v>
      </c>
      <c r="W66" s="83">
        <v>166.19</v>
      </c>
      <c r="X66" s="83">
        <v>105.04</v>
      </c>
      <c r="Y66" s="83">
        <v>110.65</v>
      </c>
      <c r="Z66" s="83">
        <v>68.05</v>
      </c>
      <c r="AA66" s="83">
        <v>189.99</v>
      </c>
      <c r="AB66" s="83">
        <v>114.14</v>
      </c>
      <c r="AC66" s="83">
        <v>120.47</v>
      </c>
      <c r="AD66" s="84">
        <v>74.17</v>
      </c>
      <c r="AE66" s="14" t="s">
        <v>36</v>
      </c>
      <c r="AF66" s="13" t="s">
        <v>36</v>
      </c>
      <c r="AG66" s="13" t="s">
        <v>36</v>
      </c>
      <c r="AH66" s="84" t="s">
        <v>36</v>
      </c>
      <c r="AI66" s="14" t="s">
        <v>36</v>
      </c>
      <c r="AJ66" s="13" t="s">
        <v>36</v>
      </c>
      <c r="AK66" s="13" t="s">
        <v>36</v>
      </c>
      <c r="AL66" s="83" t="s">
        <v>36</v>
      </c>
      <c r="AM66" s="84" t="s">
        <v>36</v>
      </c>
      <c r="AN66" s="10"/>
      <c r="AO66" s="21"/>
      <c r="AQ66" s="10" t="str">
        <f>IF(AND($AQ$2=2,$AQ$4=2),"N/A",VLOOKUP(A66,APPUs!$A$7:$R$87,3+IF($AQ$2=2,4,$AQ$2)+IF($AQ$2&lt;&gt;2,$AQ$3*2,$AQ$3)+IF($AQ$4=2,10,0)+IF($AQ$4=1,IF($AQ$2&lt;&gt;2,6,10),0)))</f>
        <v>N/A</v>
      </c>
      <c r="AR66" s="103">
        <f t="shared" si="2"/>
        <v>58.93</v>
      </c>
      <c r="AS66" s="10">
        <f t="shared" si="3"/>
        <v>120.47</v>
      </c>
    </row>
    <row r="67" spans="1:45">
      <c r="A67" s="10">
        <f t="shared" si="4"/>
        <v>60</v>
      </c>
      <c r="C67" s="85" t="s">
        <v>36</v>
      </c>
      <c r="D67" s="83" t="s">
        <v>36</v>
      </c>
      <c r="E67" s="83" t="s">
        <v>36</v>
      </c>
      <c r="F67" s="83" t="s">
        <v>36</v>
      </c>
      <c r="G67" s="83" t="s">
        <v>36</v>
      </c>
      <c r="H67" s="83" t="s">
        <v>36</v>
      </c>
      <c r="I67" s="83" t="s">
        <v>36</v>
      </c>
      <c r="J67" s="83" t="s">
        <v>36</v>
      </c>
      <c r="K67" s="83" t="s">
        <v>36</v>
      </c>
      <c r="L67" s="83" t="s">
        <v>36</v>
      </c>
      <c r="M67" s="83" t="s">
        <v>36</v>
      </c>
      <c r="N67" s="83" t="s">
        <v>36</v>
      </c>
      <c r="O67" s="83" t="s">
        <v>36</v>
      </c>
      <c r="P67" s="83" t="s">
        <v>36</v>
      </c>
      <c r="Q67" s="83" t="s">
        <v>36</v>
      </c>
      <c r="R67" s="84" t="s">
        <v>36</v>
      </c>
      <c r="S67" s="14">
        <v>83</v>
      </c>
      <c r="T67" s="13">
        <v>59.16</v>
      </c>
      <c r="U67" s="83">
        <v>61.52</v>
      </c>
      <c r="V67" s="83">
        <v>46.85</v>
      </c>
      <c r="W67" s="83">
        <v>173.02</v>
      </c>
      <c r="X67" s="83">
        <v>110.75</v>
      </c>
      <c r="Y67" s="83">
        <v>115.15</v>
      </c>
      <c r="Z67" s="83">
        <v>71.47</v>
      </c>
      <c r="AA67" s="83">
        <v>199.67</v>
      </c>
      <c r="AB67" s="83">
        <v>120.72</v>
      </c>
      <c r="AC67" s="83">
        <v>125.51</v>
      </c>
      <c r="AD67" s="84">
        <v>77.900000000000006</v>
      </c>
      <c r="AE67" s="14" t="s">
        <v>36</v>
      </c>
      <c r="AF67" s="13" t="s">
        <v>36</v>
      </c>
      <c r="AG67" s="13" t="s">
        <v>36</v>
      </c>
      <c r="AH67" s="84" t="s">
        <v>36</v>
      </c>
      <c r="AI67" s="14" t="s">
        <v>36</v>
      </c>
      <c r="AJ67" s="13" t="s">
        <v>36</v>
      </c>
      <c r="AK67" s="13" t="s">
        <v>36</v>
      </c>
      <c r="AL67" s="83" t="s">
        <v>36</v>
      </c>
      <c r="AM67" s="84" t="s">
        <v>36</v>
      </c>
      <c r="AN67" s="10"/>
      <c r="AO67" s="21"/>
      <c r="AQ67" s="10" t="str">
        <f>IF(AND($AQ$2=2,$AQ$4=2),"N/A",VLOOKUP(A67,APPUs!$A$7:$R$87,3+IF($AQ$2=2,4,$AQ$2)+IF($AQ$2&lt;&gt;2,$AQ$3*2,$AQ$3)+IF($AQ$4=2,10,0)+IF($AQ$4=1,IF($AQ$2&lt;&gt;2,6,10),0)))</f>
        <v>N/A</v>
      </c>
      <c r="AR67" s="103">
        <f t="shared" si="2"/>
        <v>61.52</v>
      </c>
      <c r="AS67" s="10">
        <f t="shared" si="3"/>
        <v>125.51</v>
      </c>
    </row>
    <row r="68" spans="1:45">
      <c r="A68" s="10">
        <f t="shared" si="4"/>
        <v>61</v>
      </c>
      <c r="C68" s="85" t="s">
        <v>36</v>
      </c>
      <c r="D68" s="83" t="s">
        <v>36</v>
      </c>
      <c r="E68" s="83" t="s">
        <v>36</v>
      </c>
      <c r="F68" s="83" t="s">
        <v>36</v>
      </c>
      <c r="G68" s="83" t="s">
        <v>36</v>
      </c>
      <c r="H68" s="83" t="s">
        <v>36</v>
      </c>
      <c r="I68" s="83" t="s">
        <v>36</v>
      </c>
      <c r="J68" s="83" t="s">
        <v>36</v>
      </c>
      <c r="K68" s="83" t="s">
        <v>36</v>
      </c>
      <c r="L68" s="83" t="s">
        <v>36</v>
      </c>
      <c r="M68" s="83" t="s">
        <v>36</v>
      </c>
      <c r="N68" s="83" t="s">
        <v>36</v>
      </c>
      <c r="O68" s="83" t="s">
        <v>36</v>
      </c>
      <c r="P68" s="83" t="s">
        <v>36</v>
      </c>
      <c r="Q68" s="83" t="s">
        <v>36</v>
      </c>
      <c r="R68" s="84" t="s">
        <v>36</v>
      </c>
      <c r="S68" s="14">
        <v>85.99</v>
      </c>
      <c r="T68" s="13">
        <v>61.86</v>
      </c>
      <c r="U68" s="83">
        <v>64.37</v>
      </c>
      <c r="V68" s="83">
        <v>49.03</v>
      </c>
      <c r="W68" s="83">
        <v>180.8</v>
      </c>
      <c r="X68" s="83">
        <v>117.04</v>
      </c>
      <c r="Y68" s="83">
        <v>120.08</v>
      </c>
      <c r="Z68" s="83">
        <v>75.14</v>
      </c>
      <c r="AA68" s="83">
        <v>210.5</v>
      </c>
      <c r="AB68" s="83">
        <v>128.30000000000001</v>
      </c>
      <c r="AC68" s="83">
        <v>131.11000000000001</v>
      </c>
      <c r="AD68" s="84">
        <v>81.900000000000006</v>
      </c>
      <c r="AE68" s="14" t="s">
        <v>36</v>
      </c>
      <c r="AF68" s="13" t="s">
        <v>36</v>
      </c>
      <c r="AG68" s="13" t="s">
        <v>36</v>
      </c>
      <c r="AH68" s="84" t="s">
        <v>36</v>
      </c>
      <c r="AI68" s="14" t="s">
        <v>36</v>
      </c>
      <c r="AJ68" s="13" t="s">
        <v>36</v>
      </c>
      <c r="AK68" s="13" t="s">
        <v>36</v>
      </c>
      <c r="AL68" s="83" t="s">
        <v>36</v>
      </c>
      <c r="AM68" s="84" t="s">
        <v>36</v>
      </c>
      <c r="AN68" s="10"/>
      <c r="AO68" s="21"/>
      <c r="AQ68" s="10" t="str">
        <f>IF(AND($AQ$2=2,$AQ$4=2),"N/A",VLOOKUP(A68,APPUs!$A$7:$R$87,3+IF($AQ$2=2,4,$AQ$2)+IF($AQ$2&lt;&gt;2,$AQ$3*2,$AQ$3)+IF($AQ$4=2,10,0)+IF($AQ$4=1,IF($AQ$2&lt;&gt;2,6,10),0)))</f>
        <v>N/A</v>
      </c>
      <c r="AR68" s="103">
        <f t="shared" si="2"/>
        <v>64.37</v>
      </c>
      <c r="AS68" s="10">
        <f t="shared" si="3"/>
        <v>131.11000000000001</v>
      </c>
    </row>
    <row r="69" spans="1:45">
      <c r="A69" s="10">
        <f t="shared" si="4"/>
        <v>62</v>
      </c>
      <c r="C69" s="85" t="s">
        <v>36</v>
      </c>
      <c r="D69" s="83" t="s">
        <v>36</v>
      </c>
      <c r="E69" s="83" t="s">
        <v>36</v>
      </c>
      <c r="F69" s="83" t="s">
        <v>36</v>
      </c>
      <c r="G69" s="83" t="s">
        <v>36</v>
      </c>
      <c r="H69" s="83" t="s">
        <v>36</v>
      </c>
      <c r="I69" s="83" t="s">
        <v>36</v>
      </c>
      <c r="J69" s="83" t="s">
        <v>36</v>
      </c>
      <c r="K69" s="83" t="s">
        <v>36</v>
      </c>
      <c r="L69" s="83" t="s">
        <v>36</v>
      </c>
      <c r="M69" s="83" t="s">
        <v>36</v>
      </c>
      <c r="N69" s="83" t="s">
        <v>36</v>
      </c>
      <c r="O69" s="83" t="s">
        <v>36</v>
      </c>
      <c r="P69" s="83" t="s">
        <v>36</v>
      </c>
      <c r="Q69" s="83" t="s">
        <v>36</v>
      </c>
      <c r="R69" s="84" t="s">
        <v>36</v>
      </c>
      <c r="S69" s="14">
        <v>89.35</v>
      </c>
      <c r="T69" s="13">
        <v>64.88</v>
      </c>
      <c r="U69" s="83">
        <v>67.569999999999993</v>
      </c>
      <c r="V69" s="83">
        <v>51.42</v>
      </c>
      <c r="W69" s="83">
        <v>189.55</v>
      </c>
      <c r="X69" s="83">
        <v>123.95</v>
      </c>
      <c r="Y69" s="83">
        <v>125.58</v>
      </c>
      <c r="Z69" s="83">
        <v>79.150000000000006</v>
      </c>
      <c r="AA69" s="83">
        <v>222.46</v>
      </c>
      <c r="AB69" s="83">
        <v>136.87</v>
      </c>
      <c r="AC69" s="83">
        <v>137.44999999999999</v>
      </c>
      <c r="AD69" s="84">
        <v>86.27</v>
      </c>
      <c r="AE69" s="14" t="s">
        <v>36</v>
      </c>
      <c r="AF69" s="13" t="s">
        <v>36</v>
      </c>
      <c r="AG69" s="13" t="s">
        <v>36</v>
      </c>
      <c r="AH69" s="84" t="s">
        <v>36</v>
      </c>
      <c r="AI69" s="14" t="s">
        <v>36</v>
      </c>
      <c r="AJ69" s="13" t="s">
        <v>36</v>
      </c>
      <c r="AK69" s="13" t="s">
        <v>36</v>
      </c>
      <c r="AL69" s="83" t="s">
        <v>36</v>
      </c>
      <c r="AM69" s="84" t="s">
        <v>36</v>
      </c>
      <c r="AN69" s="10"/>
      <c r="AO69" s="21"/>
      <c r="AQ69" s="10" t="str">
        <f>IF(AND($AQ$2=2,$AQ$4=2),"N/A",VLOOKUP(A69,APPUs!$A$7:$R$87,3+IF($AQ$2=2,4,$AQ$2)+IF($AQ$2&lt;&gt;2,$AQ$3*2,$AQ$3)+IF($AQ$4=2,10,0)+IF($AQ$4=1,IF($AQ$2&lt;&gt;2,6,10),0)))</f>
        <v>N/A</v>
      </c>
      <c r="AR69" s="103">
        <f t="shared" si="2"/>
        <v>67.569999999999993</v>
      </c>
      <c r="AS69" s="10">
        <f t="shared" si="3"/>
        <v>137.44999999999999</v>
      </c>
    </row>
    <row r="70" spans="1:45">
      <c r="A70" s="10">
        <f t="shared" si="4"/>
        <v>63</v>
      </c>
      <c r="C70" s="85" t="s">
        <v>36</v>
      </c>
      <c r="D70" s="83" t="s">
        <v>36</v>
      </c>
      <c r="E70" s="83" t="s">
        <v>36</v>
      </c>
      <c r="F70" s="83" t="s">
        <v>36</v>
      </c>
      <c r="G70" s="83" t="s">
        <v>36</v>
      </c>
      <c r="H70" s="83" t="s">
        <v>36</v>
      </c>
      <c r="I70" s="83" t="s">
        <v>36</v>
      </c>
      <c r="J70" s="83" t="s">
        <v>36</v>
      </c>
      <c r="K70" s="83" t="s">
        <v>36</v>
      </c>
      <c r="L70" s="83" t="s">
        <v>36</v>
      </c>
      <c r="M70" s="83" t="s">
        <v>36</v>
      </c>
      <c r="N70" s="83" t="s">
        <v>36</v>
      </c>
      <c r="O70" s="83" t="s">
        <v>36</v>
      </c>
      <c r="P70" s="83" t="s">
        <v>36</v>
      </c>
      <c r="Q70" s="83" t="s">
        <v>36</v>
      </c>
      <c r="R70" s="84" t="s">
        <v>36</v>
      </c>
      <c r="S70" s="14">
        <v>93.28</v>
      </c>
      <c r="T70" s="13">
        <v>68.27</v>
      </c>
      <c r="U70" s="83">
        <v>71.209999999999994</v>
      </c>
      <c r="V70" s="83">
        <v>54.08</v>
      </c>
      <c r="W70" s="83">
        <v>199.32</v>
      </c>
      <c r="X70" s="83">
        <v>131.58000000000001</v>
      </c>
      <c r="Y70" s="83">
        <v>131.80000000000001</v>
      </c>
      <c r="Z70" s="83">
        <v>83.61</v>
      </c>
      <c r="AA70" s="83">
        <v>235.56</v>
      </c>
      <c r="AB70" s="83">
        <v>146.41</v>
      </c>
      <c r="AC70" s="83">
        <v>144.74</v>
      </c>
      <c r="AD70" s="84">
        <v>91.13</v>
      </c>
      <c r="AE70" s="14" t="s">
        <v>36</v>
      </c>
      <c r="AF70" s="13" t="s">
        <v>36</v>
      </c>
      <c r="AG70" s="13" t="s">
        <v>36</v>
      </c>
      <c r="AH70" s="84" t="s">
        <v>36</v>
      </c>
      <c r="AI70" s="14" t="s">
        <v>36</v>
      </c>
      <c r="AJ70" s="13" t="s">
        <v>36</v>
      </c>
      <c r="AK70" s="13" t="s">
        <v>36</v>
      </c>
      <c r="AL70" s="83" t="s">
        <v>36</v>
      </c>
      <c r="AM70" s="84" t="s">
        <v>36</v>
      </c>
      <c r="AN70" s="10"/>
      <c r="AO70" s="21"/>
      <c r="AQ70" s="10" t="str">
        <f>IF(AND($AQ$2=2,$AQ$4=2),"N/A",VLOOKUP(A70,APPUs!$A$7:$R$87,3+IF($AQ$2=2,4,$AQ$2)+IF($AQ$2&lt;&gt;2,$AQ$3*2,$AQ$3)+IF($AQ$4=2,10,0)+IF($AQ$4=1,IF($AQ$2&lt;&gt;2,6,10),0)))</f>
        <v>N/A</v>
      </c>
      <c r="AR70" s="103">
        <f t="shared" si="2"/>
        <v>71.209999999999994</v>
      </c>
      <c r="AS70" s="10">
        <f t="shared" si="3"/>
        <v>144.74</v>
      </c>
    </row>
    <row r="71" spans="1:45">
      <c r="A71" s="10">
        <f t="shared" si="4"/>
        <v>64</v>
      </c>
      <c r="C71" s="85" t="s">
        <v>36</v>
      </c>
      <c r="D71" s="83" t="s">
        <v>36</v>
      </c>
      <c r="E71" s="83" t="s">
        <v>36</v>
      </c>
      <c r="F71" s="83" t="s">
        <v>36</v>
      </c>
      <c r="G71" s="83" t="s">
        <v>36</v>
      </c>
      <c r="H71" s="83" t="s">
        <v>36</v>
      </c>
      <c r="I71" s="83" t="s">
        <v>36</v>
      </c>
      <c r="J71" s="83" t="s">
        <v>36</v>
      </c>
      <c r="K71" s="83" t="s">
        <v>36</v>
      </c>
      <c r="L71" s="83" t="s">
        <v>36</v>
      </c>
      <c r="M71" s="83" t="s">
        <v>36</v>
      </c>
      <c r="N71" s="83" t="s">
        <v>36</v>
      </c>
      <c r="O71" s="83" t="s">
        <v>36</v>
      </c>
      <c r="P71" s="83" t="s">
        <v>36</v>
      </c>
      <c r="Q71" s="83" t="s">
        <v>36</v>
      </c>
      <c r="R71" s="84" t="s">
        <v>36</v>
      </c>
      <c r="S71" s="14">
        <v>97.96</v>
      </c>
      <c r="T71" s="13">
        <v>72.09</v>
      </c>
      <c r="U71" s="83">
        <v>75.349999999999994</v>
      </c>
      <c r="V71" s="83">
        <v>57.1</v>
      </c>
      <c r="W71" s="83">
        <v>210.16</v>
      </c>
      <c r="X71" s="83">
        <v>140.01</v>
      </c>
      <c r="Y71" s="83">
        <v>138.86000000000001</v>
      </c>
      <c r="Z71" s="83">
        <v>88.6</v>
      </c>
      <c r="AA71" s="83">
        <v>249.78</v>
      </c>
      <c r="AB71" s="83">
        <v>156.93</v>
      </c>
      <c r="AC71" s="83">
        <v>153.19</v>
      </c>
      <c r="AD71" s="84">
        <v>96.57</v>
      </c>
      <c r="AE71" s="14" t="s">
        <v>36</v>
      </c>
      <c r="AF71" s="13" t="s">
        <v>36</v>
      </c>
      <c r="AG71" s="13" t="s">
        <v>36</v>
      </c>
      <c r="AH71" s="84" t="s">
        <v>36</v>
      </c>
      <c r="AI71" s="14" t="s">
        <v>36</v>
      </c>
      <c r="AJ71" s="13" t="s">
        <v>36</v>
      </c>
      <c r="AK71" s="13" t="s">
        <v>36</v>
      </c>
      <c r="AL71" s="83" t="s">
        <v>36</v>
      </c>
      <c r="AM71" s="84" t="s">
        <v>36</v>
      </c>
      <c r="AN71" s="10"/>
      <c r="AO71" s="21"/>
      <c r="AQ71" s="10" t="str">
        <f>IF(AND($AQ$2=2,$AQ$4=2),"N/A",VLOOKUP(A71,APPUs!$A$7:$R$87,3+IF($AQ$2=2,4,$AQ$2)+IF($AQ$2&lt;&gt;2,$AQ$3*2,$AQ$3)+IF($AQ$4=2,10,0)+IF($AQ$4=1,IF($AQ$2&lt;&gt;2,6,10),0)))</f>
        <v>N/A</v>
      </c>
      <c r="AR71" s="103">
        <f t="shared" si="2"/>
        <v>75.349999999999994</v>
      </c>
      <c r="AS71" s="10">
        <f t="shared" si="3"/>
        <v>153.19</v>
      </c>
    </row>
    <row r="72" spans="1:45">
      <c r="A72" s="10">
        <f t="shared" si="4"/>
        <v>65</v>
      </c>
      <c r="C72" s="85" t="s">
        <v>36</v>
      </c>
      <c r="D72" s="83" t="s">
        <v>36</v>
      </c>
      <c r="E72" s="83" t="s">
        <v>36</v>
      </c>
      <c r="F72" s="83" t="s">
        <v>36</v>
      </c>
      <c r="G72" s="83" t="s">
        <v>36</v>
      </c>
      <c r="H72" s="83" t="s">
        <v>36</v>
      </c>
      <c r="I72" s="83" t="s">
        <v>36</v>
      </c>
      <c r="J72" s="83" t="s">
        <v>36</v>
      </c>
      <c r="K72" s="83" t="s">
        <v>36</v>
      </c>
      <c r="L72" s="83" t="s">
        <v>36</v>
      </c>
      <c r="M72" s="83" t="s">
        <v>36</v>
      </c>
      <c r="N72" s="83" t="s">
        <v>36</v>
      </c>
      <c r="O72" s="83" t="s">
        <v>36</v>
      </c>
      <c r="P72" s="83" t="s">
        <v>36</v>
      </c>
      <c r="Q72" s="83" t="s">
        <v>36</v>
      </c>
      <c r="R72" s="84" t="s">
        <v>36</v>
      </c>
      <c r="S72" s="14">
        <v>103.55</v>
      </c>
      <c r="T72" s="13">
        <v>76.38</v>
      </c>
      <c r="U72" s="83">
        <v>80.03</v>
      </c>
      <c r="V72" s="83">
        <v>60.56</v>
      </c>
      <c r="W72" s="83">
        <v>222.15</v>
      </c>
      <c r="X72" s="83">
        <v>149.35</v>
      </c>
      <c r="Y72" s="83">
        <v>146.85</v>
      </c>
      <c r="Z72" s="83">
        <v>94.18</v>
      </c>
      <c r="AA72" s="83">
        <v>265.14</v>
      </c>
      <c r="AB72" s="83">
        <v>168.44</v>
      </c>
      <c r="AC72" s="83">
        <v>163.01</v>
      </c>
      <c r="AD72" s="84">
        <v>102.66</v>
      </c>
      <c r="AE72" s="14" t="s">
        <v>36</v>
      </c>
      <c r="AF72" s="13" t="s">
        <v>36</v>
      </c>
      <c r="AG72" s="13" t="s">
        <v>36</v>
      </c>
      <c r="AH72" s="84" t="s">
        <v>36</v>
      </c>
      <c r="AI72" s="14" t="s">
        <v>36</v>
      </c>
      <c r="AJ72" s="13" t="s">
        <v>36</v>
      </c>
      <c r="AK72" s="13" t="s">
        <v>36</v>
      </c>
      <c r="AL72" s="83" t="s">
        <v>36</v>
      </c>
      <c r="AM72" s="84" t="s">
        <v>36</v>
      </c>
      <c r="AN72" s="10"/>
      <c r="AO72" s="21"/>
      <c r="AQ72" s="10" t="str">
        <f>IF(AND($AQ$2=2,$AQ$4=2),"N/A",VLOOKUP(A72,APPUs!$A$7:$R$87,3+IF($AQ$2=2,4,$AQ$2)+IF($AQ$2&lt;&gt;2,$AQ$3*2,$AQ$3)+IF($AQ$4=2,10,0)+IF($AQ$4=1,IF($AQ$2&lt;&gt;2,6,10),0)))</f>
        <v>N/A</v>
      </c>
      <c r="AR72" s="103">
        <f t="shared" ref="AR72:AR87" si="5">IF(OR($AR$2=2),"N/A",VLOOKUP(A72,$A$7:$AD$87,19+$AR$2+2*$AR$3+4*$AR$4))</f>
        <v>80.03</v>
      </c>
      <c r="AS72" s="10">
        <f t="shared" ref="AS72:AS87" si="6">IF(OR($AS$2=2,$AS$4&gt;0),"N/A",VLOOKUP(A72,$A$7:$AH$87,27+$AS$2+2*$AS$3))</f>
        <v>163.01</v>
      </c>
    </row>
    <row r="73" spans="1:45">
      <c r="A73" s="10">
        <f t="shared" ref="A73:A87" si="7">A72+1</f>
        <v>66</v>
      </c>
      <c r="C73" s="85" t="s">
        <v>36</v>
      </c>
      <c r="D73" s="83" t="s">
        <v>36</v>
      </c>
      <c r="E73" s="83" t="s">
        <v>36</v>
      </c>
      <c r="F73" s="83" t="s">
        <v>36</v>
      </c>
      <c r="G73" s="83" t="s">
        <v>36</v>
      </c>
      <c r="H73" s="83" t="s">
        <v>36</v>
      </c>
      <c r="I73" s="83" t="s">
        <v>36</v>
      </c>
      <c r="J73" s="83" t="s">
        <v>36</v>
      </c>
      <c r="K73" s="83" t="s">
        <v>36</v>
      </c>
      <c r="L73" s="83" t="s">
        <v>36</v>
      </c>
      <c r="M73" s="83" t="s">
        <v>36</v>
      </c>
      <c r="N73" s="83" t="s">
        <v>36</v>
      </c>
      <c r="O73" s="83" t="s">
        <v>36</v>
      </c>
      <c r="P73" s="83" t="s">
        <v>36</v>
      </c>
      <c r="Q73" s="83" t="s">
        <v>36</v>
      </c>
      <c r="R73" s="84" t="s">
        <v>36</v>
      </c>
      <c r="S73" s="14">
        <v>110.17</v>
      </c>
      <c r="T73" s="13">
        <v>81.17</v>
      </c>
      <c r="U73" s="83">
        <v>85.29</v>
      </c>
      <c r="V73" s="83">
        <v>64.510000000000005</v>
      </c>
      <c r="W73" s="83">
        <v>235.37</v>
      </c>
      <c r="X73" s="83">
        <v>159.66</v>
      </c>
      <c r="Y73" s="83">
        <v>155.83000000000001</v>
      </c>
      <c r="Z73" s="83">
        <v>100.39</v>
      </c>
      <c r="AA73" s="83">
        <v>281.64999999999998</v>
      </c>
      <c r="AB73" s="83">
        <v>180.98</v>
      </c>
      <c r="AC73" s="83">
        <v>174.36</v>
      </c>
      <c r="AD73" s="84">
        <v>109.43</v>
      </c>
      <c r="AE73" s="14" t="s">
        <v>36</v>
      </c>
      <c r="AF73" s="13" t="s">
        <v>36</v>
      </c>
      <c r="AG73" s="13" t="s">
        <v>36</v>
      </c>
      <c r="AH73" s="84" t="s">
        <v>36</v>
      </c>
      <c r="AI73" s="14" t="s">
        <v>36</v>
      </c>
      <c r="AJ73" s="13" t="s">
        <v>36</v>
      </c>
      <c r="AK73" s="13" t="s">
        <v>36</v>
      </c>
      <c r="AL73" s="83" t="s">
        <v>36</v>
      </c>
      <c r="AM73" s="84" t="s">
        <v>36</v>
      </c>
      <c r="AN73" s="10"/>
      <c r="AO73" s="21"/>
      <c r="AQ73" s="10" t="str">
        <f>IF(AND($AQ$2=2,$AQ$4=2),"N/A",VLOOKUP(A73,APPUs!$A$7:$R$87,3+IF($AQ$2=2,4,$AQ$2)+IF($AQ$2&lt;&gt;2,$AQ$3*2,$AQ$3)+IF($AQ$4=2,10,0)+IF($AQ$4=1,IF($AQ$2&lt;&gt;2,6,10),0)))</f>
        <v>N/A</v>
      </c>
      <c r="AR73" s="103">
        <f t="shared" si="5"/>
        <v>85.29</v>
      </c>
      <c r="AS73" s="10">
        <f t="shared" si="6"/>
        <v>174.36</v>
      </c>
    </row>
    <row r="74" spans="1:45">
      <c r="A74" s="10">
        <f t="shared" si="7"/>
        <v>67</v>
      </c>
      <c r="C74" s="85" t="s">
        <v>36</v>
      </c>
      <c r="D74" s="83" t="s">
        <v>36</v>
      </c>
      <c r="E74" s="83" t="s">
        <v>36</v>
      </c>
      <c r="F74" s="83" t="s">
        <v>36</v>
      </c>
      <c r="G74" s="83" t="s">
        <v>36</v>
      </c>
      <c r="H74" s="83" t="s">
        <v>36</v>
      </c>
      <c r="I74" s="83" t="s">
        <v>36</v>
      </c>
      <c r="J74" s="83" t="s">
        <v>36</v>
      </c>
      <c r="K74" s="83" t="s">
        <v>36</v>
      </c>
      <c r="L74" s="83" t="s">
        <v>36</v>
      </c>
      <c r="M74" s="83" t="s">
        <v>36</v>
      </c>
      <c r="N74" s="83" t="s">
        <v>36</v>
      </c>
      <c r="O74" s="83" t="s">
        <v>36</v>
      </c>
      <c r="P74" s="83" t="s">
        <v>36</v>
      </c>
      <c r="Q74" s="83" t="s">
        <v>36</v>
      </c>
      <c r="R74" s="84" t="s">
        <v>36</v>
      </c>
      <c r="S74" s="14">
        <v>117.84</v>
      </c>
      <c r="T74" s="13">
        <v>86.49</v>
      </c>
      <c r="U74" s="83">
        <v>91.18</v>
      </c>
      <c r="V74" s="83">
        <v>68.959999999999994</v>
      </c>
      <c r="W74" s="83">
        <v>249.8</v>
      </c>
      <c r="X74" s="83">
        <v>170.92</v>
      </c>
      <c r="Y74" s="83">
        <v>165.88</v>
      </c>
      <c r="Z74" s="83">
        <v>107.29</v>
      </c>
      <c r="AA74" s="83">
        <v>299.3</v>
      </c>
      <c r="AB74" s="83">
        <v>194.55</v>
      </c>
      <c r="AC74" s="83">
        <v>187.22</v>
      </c>
      <c r="AD74" s="84">
        <v>116.95</v>
      </c>
      <c r="AE74" s="14" t="s">
        <v>36</v>
      </c>
      <c r="AF74" s="13" t="s">
        <v>36</v>
      </c>
      <c r="AG74" s="13" t="s">
        <v>36</v>
      </c>
      <c r="AH74" s="84" t="s">
        <v>36</v>
      </c>
      <c r="AI74" s="14" t="s">
        <v>36</v>
      </c>
      <c r="AJ74" s="13" t="s">
        <v>36</v>
      </c>
      <c r="AK74" s="13" t="s">
        <v>36</v>
      </c>
      <c r="AL74" s="83" t="s">
        <v>36</v>
      </c>
      <c r="AM74" s="84" t="s">
        <v>36</v>
      </c>
      <c r="AN74" s="10"/>
      <c r="AO74" s="21"/>
      <c r="AQ74" s="10" t="str">
        <f>IF(AND($AQ$2=2,$AQ$4=2),"N/A",VLOOKUP(A74,APPUs!$A$7:$R$87,3+IF($AQ$2=2,4,$AQ$2)+IF($AQ$2&lt;&gt;2,$AQ$3*2,$AQ$3)+IF($AQ$4=2,10,0)+IF($AQ$4=1,IF($AQ$2&lt;&gt;2,6,10),0)))</f>
        <v>N/A</v>
      </c>
      <c r="AR74" s="103">
        <f t="shared" si="5"/>
        <v>91.18</v>
      </c>
      <c r="AS74" s="10">
        <f t="shared" si="6"/>
        <v>187.22</v>
      </c>
    </row>
    <row r="75" spans="1:45">
      <c r="A75" s="10">
        <f t="shared" si="7"/>
        <v>68</v>
      </c>
      <c r="C75" s="85" t="s">
        <v>36</v>
      </c>
      <c r="D75" s="83" t="s">
        <v>36</v>
      </c>
      <c r="E75" s="83" t="s">
        <v>36</v>
      </c>
      <c r="F75" s="83" t="s">
        <v>36</v>
      </c>
      <c r="G75" s="83" t="s">
        <v>36</v>
      </c>
      <c r="H75" s="83" t="s">
        <v>36</v>
      </c>
      <c r="I75" s="83" t="s">
        <v>36</v>
      </c>
      <c r="J75" s="83" t="s">
        <v>36</v>
      </c>
      <c r="K75" s="83" t="s">
        <v>36</v>
      </c>
      <c r="L75" s="83" t="s">
        <v>36</v>
      </c>
      <c r="M75" s="83" t="s">
        <v>36</v>
      </c>
      <c r="N75" s="83" t="s">
        <v>36</v>
      </c>
      <c r="O75" s="83" t="s">
        <v>36</v>
      </c>
      <c r="P75" s="83" t="s">
        <v>36</v>
      </c>
      <c r="Q75" s="83" t="s">
        <v>36</v>
      </c>
      <c r="R75" s="84" t="s">
        <v>36</v>
      </c>
      <c r="S75" s="14">
        <v>126.6</v>
      </c>
      <c r="T75" s="13">
        <v>92.39</v>
      </c>
      <c r="U75" s="83">
        <v>97.82</v>
      </c>
      <c r="V75" s="83">
        <v>73.88</v>
      </c>
      <c r="W75" s="83">
        <v>265.39999999999998</v>
      </c>
      <c r="X75" s="83">
        <v>183.07</v>
      </c>
      <c r="Y75" s="83">
        <v>177.14</v>
      </c>
      <c r="Z75" s="83">
        <v>114.95</v>
      </c>
      <c r="AA75" s="83" t="s">
        <v>36</v>
      </c>
      <c r="AB75" s="83">
        <v>209.18</v>
      </c>
      <c r="AC75" s="83">
        <v>201.6</v>
      </c>
      <c r="AD75" s="84">
        <v>125.3</v>
      </c>
      <c r="AE75" s="14" t="s">
        <v>36</v>
      </c>
      <c r="AF75" s="13" t="s">
        <v>36</v>
      </c>
      <c r="AG75" s="13" t="s">
        <v>36</v>
      </c>
      <c r="AH75" s="84" t="s">
        <v>36</v>
      </c>
      <c r="AI75" s="14" t="s">
        <v>36</v>
      </c>
      <c r="AJ75" s="13" t="s">
        <v>36</v>
      </c>
      <c r="AK75" s="13" t="s">
        <v>36</v>
      </c>
      <c r="AL75" s="83" t="s">
        <v>36</v>
      </c>
      <c r="AM75" s="84" t="s">
        <v>36</v>
      </c>
      <c r="AN75" s="10"/>
      <c r="AO75" s="21"/>
      <c r="AQ75" s="10" t="str">
        <f>IF(AND($AQ$2=2,$AQ$4=2),"N/A",VLOOKUP(A75,APPUs!$A$7:$R$87,3+IF($AQ$2=2,4,$AQ$2)+IF($AQ$2&lt;&gt;2,$AQ$3*2,$AQ$3)+IF($AQ$4=2,10,0)+IF($AQ$4=1,IF($AQ$2&lt;&gt;2,6,10),0)))</f>
        <v>N/A</v>
      </c>
      <c r="AR75" s="103">
        <f t="shared" si="5"/>
        <v>97.82</v>
      </c>
      <c r="AS75" s="10">
        <f t="shared" si="6"/>
        <v>201.6</v>
      </c>
    </row>
    <row r="76" spans="1:45">
      <c r="A76" s="10">
        <f t="shared" si="7"/>
        <v>69</v>
      </c>
      <c r="C76" s="85" t="s">
        <v>36</v>
      </c>
      <c r="D76" s="83" t="s">
        <v>36</v>
      </c>
      <c r="E76" s="83" t="s">
        <v>36</v>
      </c>
      <c r="F76" s="83" t="s">
        <v>36</v>
      </c>
      <c r="G76" s="83" t="s">
        <v>36</v>
      </c>
      <c r="H76" s="83" t="s">
        <v>36</v>
      </c>
      <c r="I76" s="83" t="s">
        <v>36</v>
      </c>
      <c r="J76" s="83" t="s">
        <v>36</v>
      </c>
      <c r="K76" s="83" t="s">
        <v>36</v>
      </c>
      <c r="L76" s="83" t="s">
        <v>36</v>
      </c>
      <c r="M76" s="83" t="s">
        <v>36</v>
      </c>
      <c r="N76" s="83" t="s">
        <v>36</v>
      </c>
      <c r="O76" s="83" t="s">
        <v>36</v>
      </c>
      <c r="P76" s="83" t="s">
        <v>36</v>
      </c>
      <c r="Q76" s="83" t="s">
        <v>36</v>
      </c>
      <c r="R76" s="84" t="s">
        <v>36</v>
      </c>
      <c r="S76" s="14">
        <v>136.53</v>
      </c>
      <c r="T76" s="13">
        <v>98.94</v>
      </c>
      <c r="U76" s="83">
        <v>105.36</v>
      </c>
      <c r="V76" s="83">
        <v>79.25</v>
      </c>
      <c r="W76" s="83">
        <v>282.13</v>
      </c>
      <c r="X76" s="83">
        <v>196.1</v>
      </c>
      <c r="Y76" s="83">
        <v>189.79</v>
      </c>
      <c r="Z76" s="83">
        <v>123.48</v>
      </c>
      <c r="AA76" s="83" t="s">
        <v>36</v>
      </c>
      <c r="AB76" s="83">
        <v>224.9</v>
      </c>
      <c r="AC76" s="83">
        <v>217.55</v>
      </c>
      <c r="AD76" s="84">
        <v>134.59</v>
      </c>
      <c r="AE76" s="14" t="s">
        <v>36</v>
      </c>
      <c r="AF76" s="13" t="s">
        <v>36</v>
      </c>
      <c r="AG76" s="13" t="s">
        <v>36</v>
      </c>
      <c r="AH76" s="84" t="s">
        <v>36</v>
      </c>
      <c r="AI76" s="14" t="s">
        <v>36</v>
      </c>
      <c r="AJ76" s="13" t="s">
        <v>36</v>
      </c>
      <c r="AK76" s="13" t="s">
        <v>36</v>
      </c>
      <c r="AL76" s="83" t="s">
        <v>36</v>
      </c>
      <c r="AM76" s="84" t="s">
        <v>36</v>
      </c>
      <c r="AN76" s="10"/>
      <c r="AO76" s="21"/>
      <c r="AQ76" s="10" t="str">
        <f>IF(AND($AQ$2=2,$AQ$4=2),"N/A",VLOOKUP(A76,APPUs!$A$7:$R$87,3+IF($AQ$2=2,4,$AQ$2)+IF($AQ$2&lt;&gt;2,$AQ$3*2,$AQ$3)+IF($AQ$4=2,10,0)+IF($AQ$4=1,IF($AQ$2&lt;&gt;2,6,10),0)))</f>
        <v>N/A</v>
      </c>
      <c r="AR76" s="103">
        <f t="shared" si="5"/>
        <v>105.36</v>
      </c>
      <c r="AS76" s="10">
        <f t="shared" si="6"/>
        <v>217.55</v>
      </c>
    </row>
    <row r="77" spans="1:45">
      <c r="A77" s="10">
        <f t="shared" si="7"/>
        <v>70</v>
      </c>
      <c r="C77" s="85" t="s">
        <v>36</v>
      </c>
      <c r="D77" s="83" t="s">
        <v>36</v>
      </c>
      <c r="E77" s="83" t="s">
        <v>36</v>
      </c>
      <c r="F77" s="83" t="s">
        <v>36</v>
      </c>
      <c r="G77" s="83" t="s">
        <v>36</v>
      </c>
      <c r="H77" s="83" t="s">
        <v>36</v>
      </c>
      <c r="I77" s="83" t="s">
        <v>36</v>
      </c>
      <c r="J77" s="83" t="s">
        <v>36</v>
      </c>
      <c r="K77" s="83" t="s">
        <v>36</v>
      </c>
      <c r="L77" s="83" t="s">
        <v>36</v>
      </c>
      <c r="M77" s="83" t="s">
        <v>36</v>
      </c>
      <c r="N77" s="83" t="s">
        <v>36</v>
      </c>
      <c r="O77" s="83" t="s">
        <v>36</v>
      </c>
      <c r="P77" s="83" t="s">
        <v>36</v>
      </c>
      <c r="Q77" s="83" t="s">
        <v>36</v>
      </c>
      <c r="R77" s="84" t="s">
        <v>36</v>
      </c>
      <c r="S77" s="14">
        <v>147.75</v>
      </c>
      <c r="T77" s="13">
        <v>106.25</v>
      </c>
      <c r="U77" s="83">
        <v>114.01</v>
      </c>
      <c r="V77" s="83">
        <v>85.02</v>
      </c>
      <c r="W77" s="83">
        <v>300</v>
      </c>
      <c r="X77" s="83">
        <v>210</v>
      </c>
      <c r="Y77" s="83">
        <v>204.01</v>
      </c>
      <c r="Z77" s="83">
        <v>133</v>
      </c>
      <c r="AA77" s="83" t="s">
        <v>36</v>
      </c>
      <c r="AB77" s="83">
        <v>241.78</v>
      </c>
      <c r="AC77" s="83">
        <v>235.15</v>
      </c>
      <c r="AD77" s="84">
        <v>144.97</v>
      </c>
      <c r="AE77" s="14" t="s">
        <v>36</v>
      </c>
      <c r="AF77" s="13" t="s">
        <v>36</v>
      </c>
      <c r="AG77" s="13" t="s">
        <v>36</v>
      </c>
      <c r="AH77" s="84" t="s">
        <v>36</v>
      </c>
      <c r="AI77" s="14" t="s">
        <v>36</v>
      </c>
      <c r="AJ77" s="13" t="s">
        <v>36</v>
      </c>
      <c r="AK77" s="13" t="s">
        <v>36</v>
      </c>
      <c r="AL77" s="83" t="s">
        <v>36</v>
      </c>
      <c r="AM77" s="84" t="s">
        <v>36</v>
      </c>
      <c r="AN77" s="10"/>
      <c r="AO77" s="21"/>
      <c r="AQ77" s="10" t="str">
        <f>IF(AND($AQ$2=2,$AQ$4=2),"N/A",VLOOKUP(A77,APPUs!$A$7:$R$87,3+IF($AQ$2=2,4,$AQ$2)+IF($AQ$2&lt;&gt;2,$AQ$3*2,$AQ$3)+IF($AQ$4=2,10,0)+IF($AQ$4=1,IF($AQ$2&lt;&gt;2,6,10),0)))</f>
        <v>N/A</v>
      </c>
      <c r="AR77" s="103">
        <f t="shared" si="5"/>
        <v>114.01</v>
      </c>
      <c r="AS77" s="10">
        <f t="shared" si="6"/>
        <v>235.15</v>
      </c>
    </row>
    <row r="78" spans="1:45">
      <c r="A78" s="10">
        <f t="shared" si="7"/>
        <v>71</v>
      </c>
      <c r="C78" s="85" t="s">
        <v>36</v>
      </c>
      <c r="D78" s="83" t="s">
        <v>36</v>
      </c>
      <c r="E78" s="83" t="s">
        <v>36</v>
      </c>
      <c r="F78" s="83" t="s">
        <v>36</v>
      </c>
      <c r="G78" s="83" t="s">
        <v>36</v>
      </c>
      <c r="H78" s="83" t="s">
        <v>36</v>
      </c>
      <c r="I78" s="83" t="s">
        <v>36</v>
      </c>
      <c r="J78" s="83" t="s">
        <v>36</v>
      </c>
      <c r="K78" s="83" t="s">
        <v>36</v>
      </c>
      <c r="L78" s="83" t="s">
        <v>36</v>
      </c>
      <c r="M78" s="83" t="s">
        <v>36</v>
      </c>
      <c r="N78" s="83" t="s">
        <v>36</v>
      </c>
      <c r="O78" s="83" t="s">
        <v>36</v>
      </c>
      <c r="P78" s="83" t="s">
        <v>36</v>
      </c>
      <c r="Q78" s="83" t="s">
        <v>36</v>
      </c>
      <c r="R78" s="84" t="s">
        <v>36</v>
      </c>
      <c r="S78" s="14">
        <v>160.38999999999999</v>
      </c>
      <c r="T78" s="13">
        <v>114.41</v>
      </c>
      <c r="U78" s="83">
        <v>123.93</v>
      </c>
      <c r="V78" s="83">
        <v>91.19</v>
      </c>
      <c r="W78" s="83" t="s">
        <v>36</v>
      </c>
      <c r="X78" s="83" t="s">
        <v>36</v>
      </c>
      <c r="Y78" s="83">
        <v>219.99</v>
      </c>
      <c r="Z78" s="83">
        <v>143.62</v>
      </c>
      <c r="AA78" s="83" t="s">
        <v>36</v>
      </c>
      <c r="AB78" s="83" t="s">
        <v>36</v>
      </c>
      <c r="AC78" s="83">
        <v>254.52</v>
      </c>
      <c r="AD78" s="84">
        <v>156.55000000000001</v>
      </c>
      <c r="AE78" s="14" t="s">
        <v>36</v>
      </c>
      <c r="AF78" s="13" t="s">
        <v>36</v>
      </c>
      <c r="AG78" s="13" t="s">
        <v>36</v>
      </c>
      <c r="AH78" s="84" t="s">
        <v>36</v>
      </c>
      <c r="AI78" s="14" t="s">
        <v>36</v>
      </c>
      <c r="AJ78" s="13" t="s">
        <v>36</v>
      </c>
      <c r="AK78" s="13" t="s">
        <v>36</v>
      </c>
      <c r="AL78" s="83" t="s">
        <v>36</v>
      </c>
      <c r="AM78" s="84" t="s">
        <v>36</v>
      </c>
      <c r="AN78" s="10"/>
      <c r="AO78" s="21"/>
      <c r="AQ78" s="10" t="str">
        <f>IF(AND($AQ$2=2,$AQ$4=2),"N/A",VLOOKUP(A78,APPUs!$A$7:$R$87,3+IF($AQ$2=2,4,$AQ$2)+IF($AQ$2&lt;&gt;2,$AQ$3*2,$AQ$3)+IF($AQ$4=2,10,0)+IF($AQ$4=1,IF($AQ$2&lt;&gt;2,6,10),0)))</f>
        <v>N/A</v>
      </c>
      <c r="AR78" s="103">
        <f t="shared" si="5"/>
        <v>123.93</v>
      </c>
      <c r="AS78" s="10">
        <f t="shared" si="6"/>
        <v>254.52</v>
      </c>
    </row>
    <row r="79" spans="1:45">
      <c r="A79" s="10">
        <f t="shared" si="7"/>
        <v>72</v>
      </c>
      <c r="C79" s="85" t="s">
        <v>36</v>
      </c>
      <c r="D79" s="83" t="s">
        <v>36</v>
      </c>
      <c r="E79" s="83" t="s">
        <v>36</v>
      </c>
      <c r="F79" s="83" t="s">
        <v>36</v>
      </c>
      <c r="G79" s="83" t="s">
        <v>36</v>
      </c>
      <c r="H79" s="83" t="s">
        <v>36</v>
      </c>
      <c r="I79" s="83" t="s">
        <v>36</v>
      </c>
      <c r="J79" s="83" t="s">
        <v>36</v>
      </c>
      <c r="K79" s="83" t="s">
        <v>36</v>
      </c>
      <c r="L79" s="83" t="s">
        <v>36</v>
      </c>
      <c r="M79" s="83" t="s">
        <v>36</v>
      </c>
      <c r="N79" s="83" t="s">
        <v>36</v>
      </c>
      <c r="O79" s="83" t="s">
        <v>36</v>
      </c>
      <c r="P79" s="83" t="s">
        <v>36</v>
      </c>
      <c r="Q79" s="83" t="s">
        <v>36</v>
      </c>
      <c r="R79" s="84" t="s">
        <v>36</v>
      </c>
      <c r="S79" s="14">
        <v>174.41</v>
      </c>
      <c r="T79" s="13">
        <v>123.35</v>
      </c>
      <c r="U79" s="83">
        <v>134.99</v>
      </c>
      <c r="V79" s="83">
        <v>97.83</v>
      </c>
      <c r="W79" s="83" t="s">
        <v>36</v>
      </c>
      <c r="X79" s="83" t="s">
        <v>36</v>
      </c>
      <c r="Y79" s="83">
        <v>237.65</v>
      </c>
      <c r="Z79" s="83">
        <v>155.29</v>
      </c>
      <c r="AA79" s="83" t="s">
        <v>36</v>
      </c>
      <c r="AB79" s="83" t="s">
        <v>36</v>
      </c>
      <c r="AC79" s="83">
        <v>275.63</v>
      </c>
      <c r="AD79" s="84">
        <v>169.27</v>
      </c>
      <c r="AE79" s="14" t="s">
        <v>36</v>
      </c>
      <c r="AF79" s="13" t="s">
        <v>36</v>
      </c>
      <c r="AG79" s="13" t="s">
        <v>36</v>
      </c>
      <c r="AH79" s="84" t="s">
        <v>36</v>
      </c>
      <c r="AI79" s="14" t="s">
        <v>36</v>
      </c>
      <c r="AJ79" s="13" t="s">
        <v>36</v>
      </c>
      <c r="AK79" s="13" t="s">
        <v>36</v>
      </c>
      <c r="AL79" s="83" t="s">
        <v>36</v>
      </c>
      <c r="AM79" s="84" t="s">
        <v>36</v>
      </c>
      <c r="AN79" s="10"/>
      <c r="AO79" s="21"/>
      <c r="AQ79" s="10" t="str">
        <f>IF(AND($AQ$2=2,$AQ$4=2),"N/A",VLOOKUP(A79,APPUs!$A$7:$R$87,3+IF($AQ$2=2,4,$AQ$2)+IF($AQ$2&lt;&gt;2,$AQ$3*2,$AQ$3)+IF($AQ$4=2,10,0)+IF($AQ$4=1,IF($AQ$2&lt;&gt;2,6,10),0)))</f>
        <v>N/A</v>
      </c>
      <c r="AR79" s="103">
        <f t="shared" si="5"/>
        <v>134.99</v>
      </c>
      <c r="AS79" s="10">
        <f t="shared" si="6"/>
        <v>275.63</v>
      </c>
    </row>
    <row r="80" spans="1:45">
      <c r="A80" s="10">
        <f t="shared" si="7"/>
        <v>73</v>
      </c>
      <c r="C80" s="85" t="s">
        <v>36</v>
      </c>
      <c r="D80" s="83" t="s">
        <v>36</v>
      </c>
      <c r="E80" s="83" t="s">
        <v>36</v>
      </c>
      <c r="F80" s="83" t="s">
        <v>36</v>
      </c>
      <c r="G80" s="83" t="s">
        <v>36</v>
      </c>
      <c r="H80" s="83" t="s">
        <v>36</v>
      </c>
      <c r="I80" s="83" t="s">
        <v>36</v>
      </c>
      <c r="J80" s="83" t="s">
        <v>36</v>
      </c>
      <c r="K80" s="83" t="s">
        <v>36</v>
      </c>
      <c r="L80" s="83" t="s">
        <v>36</v>
      </c>
      <c r="M80" s="83" t="s">
        <v>36</v>
      </c>
      <c r="N80" s="83" t="s">
        <v>36</v>
      </c>
      <c r="O80" s="83" t="s">
        <v>36</v>
      </c>
      <c r="P80" s="83" t="s">
        <v>36</v>
      </c>
      <c r="Q80" s="83" t="s">
        <v>36</v>
      </c>
      <c r="R80" s="84" t="s">
        <v>36</v>
      </c>
      <c r="S80" s="14">
        <v>189.75</v>
      </c>
      <c r="T80" s="13">
        <v>132.97999999999999</v>
      </c>
      <c r="U80" s="83">
        <v>146.97999999999999</v>
      </c>
      <c r="V80" s="83">
        <v>105.06</v>
      </c>
      <c r="W80" s="83" t="s">
        <v>36</v>
      </c>
      <c r="X80" s="83" t="s">
        <v>36</v>
      </c>
      <c r="Y80" s="83">
        <v>256.89999999999998</v>
      </c>
      <c r="Z80" s="83">
        <v>167.97</v>
      </c>
      <c r="AA80" s="83" t="s">
        <v>36</v>
      </c>
      <c r="AB80" s="83" t="s">
        <v>36</v>
      </c>
      <c r="AC80" s="83">
        <v>298.43</v>
      </c>
      <c r="AD80" s="84">
        <v>183.09</v>
      </c>
      <c r="AE80" s="14" t="s">
        <v>36</v>
      </c>
      <c r="AF80" s="13" t="s">
        <v>36</v>
      </c>
      <c r="AG80" s="13" t="s">
        <v>36</v>
      </c>
      <c r="AH80" s="84" t="s">
        <v>36</v>
      </c>
      <c r="AI80" s="14" t="s">
        <v>36</v>
      </c>
      <c r="AJ80" s="13" t="s">
        <v>36</v>
      </c>
      <c r="AK80" s="13" t="s">
        <v>36</v>
      </c>
      <c r="AL80" s="83" t="s">
        <v>36</v>
      </c>
      <c r="AM80" s="84" t="s">
        <v>36</v>
      </c>
      <c r="AN80" s="10"/>
      <c r="AO80" s="21"/>
      <c r="AQ80" s="10" t="str">
        <f>IF(AND($AQ$2=2,$AQ$4=2),"N/A",VLOOKUP(A80,APPUs!$A$7:$R$87,3+IF($AQ$2=2,4,$AQ$2)+IF($AQ$2&lt;&gt;2,$AQ$3*2,$AQ$3)+IF($AQ$4=2,10,0)+IF($AQ$4=1,IF($AQ$2&lt;&gt;2,6,10),0)))</f>
        <v>N/A</v>
      </c>
      <c r="AR80" s="103">
        <f t="shared" si="5"/>
        <v>146.97999999999999</v>
      </c>
      <c r="AS80" s="10">
        <f t="shared" si="6"/>
        <v>298.43</v>
      </c>
    </row>
    <row r="81" spans="1:45">
      <c r="A81" s="10">
        <f t="shared" si="7"/>
        <v>74</v>
      </c>
      <c r="C81" s="85" t="s">
        <v>36</v>
      </c>
      <c r="D81" s="83" t="s">
        <v>36</v>
      </c>
      <c r="E81" s="83" t="s">
        <v>36</v>
      </c>
      <c r="F81" s="83" t="s">
        <v>36</v>
      </c>
      <c r="G81" s="83" t="s">
        <v>36</v>
      </c>
      <c r="H81" s="83" t="s">
        <v>36</v>
      </c>
      <c r="I81" s="83" t="s">
        <v>36</v>
      </c>
      <c r="J81" s="83" t="s">
        <v>36</v>
      </c>
      <c r="K81" s="83" t="s">
        <v>36</v>
      </c>
      <c r="L81" s="83" t="s">
        <v>36</v>
      </c>
      <c r="M81" s="83" t="s">
        <v>36</v>
      </c>
      <c r="N81" s="83" t="s">
        <v>36</v>
      </c>
      <c r="O81" s="83" t="s">
        <v>36</v>
      </c>
      <c r="P81" s="83" t="s">
        <v>36</v>
      </c>
      <c r="Q81" s="83" t="s">
        <v>36</v>
      </c>
      <c r="R81" s="84" t="s">
        <v>36</v>
      </c>
      <c r="S81" s="14">
        <v>206.36</v>
      </c>
      <c r="T81" s="13">
        <v>143.21</v>
      </c>
      <c r="U81" s="83">
        <v>159.77000000000001</v>
      </c>
      <c r="V81" s="83">
        <v>112.99</v>
      </c>
      <c r="W81" s="83" t="s">
        <v>36</v>
      </c>
      <c r="X81" s="83" t="s">
        <v>36</v>
      </c>
      <c r="Y81" s="83">
        <v>277.69</v>
      </c>
      <c r="Z81" s="83">
        <v>181.61</v>
      </c>
      <c r="AA81" s="83" t="s">
        <v>36</v>
      </c>
      <c r="AB81" s="83" t="s">
        <v>36</v>
      </c>
      <c r="AC81" s="83" t="s">
        <v>36</v>
      </c>
      <c r="AD81" s="84">
        <v>197.95</v>
      </c>
      <c r="AE81" s="14" t="s">
        <v>36</v>
      </c>
      <c r="AF81" s="13" t="s">
        <v>36</v>
      </c>
      <c r="AG81" s="13" t="s">
        <v>36</v>
      </c>
      <c r="AH81" s="84" t="s">
        <v>36</v>
      </c>
      <c r="AI81" s="14" t="s">
        <v>36</v>
      </c>
      <c r="AJ81" s="13" t="s">
        <v>36</v>
      </c>
      <c r="AK81" s="13" t="s">
        <v>36</v>
      </c>
      <c r="AL81" s="83" t="s">
        <v>36</v>
      </c>
      <c r="AM81" s="84" t="s">
        <v>36</v>
      </c>
      <c r="AN81" s="10"/>
      <c r="AO81" s="21"/>
      <c r="AQ81" s="10" t="str">
        <f>IF(AND($AQ$2=2,$AQ$4=2),"N/A",VLOOKUP(A81,APPUs!$A$7:$R$87,3+IF($AQ$2=2,4,$AQ$2)+IF($AQ$2&lt;&gt;2,$AQ$3*2,$AQ$3)+IF($AQ$4=2,10,0)+IF($AQ$4=1,IF($AQ$2&lt;&gt;2,6,10),0)))</f>
        <v>N/A</v>
      </c>
      <c r="AR81" s="103">
        <f t="shared" si="5"/>
        <v>159.77000000000001</v>
      </c>
      <c r="AS81" s="10" t="str">
        <f t="shared" si="6"/>
        <v>N/A</v>
      </c>
    </row>
    <row r="82" spans="1:45">
      <c r="A82" s="10">
        <f t="shared" si="7"/>
        <v>75</v>
      </c>
      <c r="C82" s="85" t="s">
        <v>36</v>
      </c>
      <c r="D82" s="83" t="s">
        <v>36</v>
      </c>
      <c r="E82" s="83" t="s">
        <v>36</v>
      </c>
      <c r="F82" s="83" t="s">
        <v>36</v>
      </c>
      <c r="G82" s="83" t="s">
        <v>36</v>
      </c>
      <c r="H82" s="83" t="s">
        <v>36</v>
      </c>
      <c r="I82" s="83" t="s">
        <v>36</v>
      </c>
      <c r="J82" s="83" t="s">
        <v>36</v>
      </c>
      <c r="K82" s="83" t="s">
        <v>36</v>
      </c>
      <c r="L82" s="83" t="s">
        <v>36</v>
      </c>
      <c r="M82" s="83" t="s">
        <v>36</v>
      </c>
      <c r="N82" s="83" t="s">
        <v>36</v>
      </c>
      <c r="O82" s="83" t="s">
        <v>36</v>
      </c>
      <c r="P82" s="83" t="s">
        <v>36</v>
      </c>
      <c r="Q82" s="83" t="s">
        <v>36</v>
      </c>
      <c r="R82" s="84" t="s">
        <v>36</v>
      </c>
      <c r="S82" s="14">
        <v>224.25</v>
      </c>
      <c r="T82" s="13">
        <v>154</v>
      </c>
      <c r="U82" s="83">
        <v>173.2</v>
      </c>
      <c r="V82" s="83">
        <v>121.75</v>
      </c>
      <c r="W82" s="83" t="s">
        <v>36</v>
      </c>
      <c r="X82" s="83" t="s">
        <v>36</v>
      </c>
      <c r="Y82" s="83">
        <v>300</v>
      </c>
      <c r="Z82" s="83">
        <v>196.2</v>
      </c>
      <c r="AA82" s="83" t="s">
        <v>36</v>
      </c>
      <c r="AB82" s="83" t="s">
        <v>36</v>
      </c>
      <c r="AC82" s="83" t="s">
        <v>36</v>
      </c>
      <c r="AD82" s="84">
        <v>213.86</v>
      </c>
      <c r="AE82" s="14" t="s">
        <v>36</v>
      </c>
      <c r="AF82" s="13" t="s">
        <v>36</v>
      </c>
      <c r="AG82" s="13" t="s">
        <v>36</v>
      </c>
      <c r="AH82" s="84" t="s">
        <v>36</v>
      </c>
      <c r="AI82" s="14" t="s">
        <v>36</v>
      </c>
      <c r="AJ82" s="13" t="s">
        <v>36</v>
      </c>
      <c r="AK82" s="13" t="s">
        <v>36</v>
      </c>
      <c r="AL82" s="83" t="s">
        <v>36</v>
      </c>
      <c r="AM82" s="84" t="s">
        <v>36</v>
      </c>
      <c r="AN82" s="10"/>
      <c r="AO82" s="21"/>
      <c r="AQ82" s="10" t="str">
        <f>IF(AND($AQ$2=2,$AQ$4=2),"N/A",VLOOKUP(A82,APPUs!$A$7:$R$87,3+IF($AQ$2=2,4,$AQ$2)+IF($AQ$2&lt;&gt;2,$AQ$3*2,$AQ$3)+IF($AQ$4=2,10,0)+IF($AQ$4=1,IF($AQ$2&lt;&gt;2,6,10),0)))</f>
        <v>N/A</v>
      </c>
      <c r="AR82" s="103">
        <f t="shared" si="5"/>
        <v>173.2</v>
      </c>
      <c r="AS82" s="10" t="str">
        <f t="shared" si="6"/>
        <v>N/A</v>
      </c>
    </row>
    <row r="83" spans="1:45">
      <c r="A83" s="10">
        <f t="shared" si="7"/>
        <v>76</v>
      </c>
      <c r="C83" s="85" t="s">
        <v>36</v>
      </c>
      <c r="D83" s="83" t="s">
        <v>36</v>
      </c>
      <c r="E83" s="83" t="s">
        <v>36</v>
      </c>
      <c r="F83" s="83" t="s">
        <v>36</v>
      </c>
      <c r="G83" s="83" t="s">
        <v>36</v>
      </c>
      <c r="H83" s="83" t="s">
        <v>36</v>
      </c>
      <c r="I83" s="83" t="s">
        <v>36</v>
      </c>
      <c r="J83" s="83" t="s">
        <v>36</v>
      </c>
      <c r="K83" s="83" t="s">
        <v>36</v>
      </c>
      <c r="L83" s="83" t="s">
        <v>36</v>
      </c>
      <c r="M83" s="83" t="s">
        <v>36</v>
      </c>
      <c r="N83" s="83" t="s">
        <v>36</v>
      </c>
      <c r="O83" s="83" t="s">
        <v>36</v>
      </c>
      <c r="P83" s="83" t="s">
        <v>36</v>
      </c>
      <c r="Q83" s="83" t="s">
        <v>36</v>
      </c>
      <c r="R83" s="84" t="s">
        <v>36</v>
      </c>
      <c r="S83" s="14" t="s">
        <v>36</v>
      </c>
      <c r="T83" s="13" t="s">
        <v>36</v>
      </c>
      <c r="U83" s="83">
        <v>187.22</v>
      </c>
      <c r="V83" s="83">
        <v>131.43</v>
      </c>
      <c r="W83" s="83" t="s">
        <v>36</v>
      </c>
      <c r="X83" s="83" t="s">
        <v>36</v>
      </c>
      <c r="Y83" s="83" t="s">
        <v>36</v>
      </c>
      <c r="Z83" s="83" t="s">
        <v>36</v>
      </c>
      <c r="AA83" s="83" t="s">
        <v>36</v>
      </c>
      <c r="AB83" s="83" t="s">
        <v>36</v>
      </c>
      <c r="AC83" s="83" t="s">
        <v>36</v>
      </c>
      <c r="AD83" s="84" t="s">
        <v>36</v>
      </c>
      <c r="AE83" s="14" t="s">
        <v>36</v>
      </c>
      <c r="AF83" s="13" t="s">
        <v>36</v>
      </c>
      <c r="AG83" s="13" t="s">
        <v>36</v>
      </c>
      <c r="AH83" s="84" t="s">
        <v>36</v>
      </c>
      <c r="AI83" s="14" t="s">
        <v>36</v>
      </c>
      <c r="AJ83" s="13" t="s">
        <v>36</v>
      </c>
      <c r="AK83" s="13" t="s">
        <v>36</v>
      </c>
      <c r="AL83" s="83" t="s">
        <v>36</v>
      </c>
      <c r="AM83" s="84" t="s">
        <v>36</v>
      </c>
      <c r="AN83" s="10"/>
      <c r="AO83" s="21"/>
      <c r="AQ83" s="10" t="str">
        <f>IF(AND($AQ$2=2,$AQ$4=2),"N/A",VLOOKUP(A83,APPUs!$A$7:$R$87,3+IF($AQ$2=2,4,$AQ$2)+IF($AQ$2&lt;&gt;2,$AQ$3*2,$AQ$3)+IF($AQ$4=2,10,0)+IF($AQ$4=1,IF($AQ$2&lt;&gt;2,6,10),0)))</f>
        <v>N/A</v>
      </c>
      <c r="AR83" s="103">
        <f t="shared" si="5"/>
        <v>187.22</v>
      </c>
      <c r="AS83" s="10" t="str">
        <f t="shared" si="6"/>
        <v>N/A</v>
      </c>
    </row>
    <row r="84" spans="1:45">
      <c r="A84" s="10">
        <f t="shared" si="7"/>
        <v>77</v>
      </c>
      <c r="C84" s="85" t="s">
        <v>36</v>
      </c>
      <c r="D84" s="83" t="s">
        <v>36</v>
      </c>
      <c r="E84" s="83" t="s">
        <v>36</v>
      </c>
      <c r="F84" s="83" t="s">
        <v>36</v>
      </c>
      <c r="G84" s="83" t="s">
        <v>36</v>
      </c>
      <c r="H84" s="83" t="s">
        <v>36</v>
      </c>
      <c r="I84" s="83" t="s">
        <v>36</v>
      </c>
      <c r="J84" s="83" t="s">
        <v>36</v>
      </c>
      <c r="K84" s="83" t="s">
        <v>36</v>
      </c>
      <c r="L84" s="83" t="s">
        <v>36</v>
      </c>
      <c r="M84" s="83" t="s">
        <v>36</v>
      </c>
      <c r="N84" s="83" t="s">
        <v>36</v>
      </c>
      <c r="O84" s="83" t="s">
        <v>36</v>
      </c>
      <c r="P84" s="83" t="s">
        <v>36</v>
      </c>
      <c r="Q84" s="83" t="s">
        <v>36</v>
      </c>
      <c r="R84" s="84" t="s">
        <v>36</v>
      </c>
      <c r="S84" s="14" t="s">
        <v>36</v>
      </c>
      <c r="T84" s="13" t="s">
        <v>36</v>
      </c>
      <c r="U84" s="83">
        <v>201.86</v>
      </c>
      <c r="V84" s="83">
        <v>141.97999999999999</v>
      </c>
      <c r="W84" s="83" t="s">
        <v>36</v>
      </c>
      <c r="X84" s="83" t="s">
        <v>36</v>
      </c>
      <c r="Y84" s="83" t="s">
        <v>36</v>
      </c>
      <c r="Z84" s="83" t="s">
        <v>36</v>
      </c>
      <c r="AA84" s="83" t="s">
        <v>36</v>
      </c>
      <c r="AB84" s="83" t="s">
        <v>36</v>
      </c>
      <c r="AC84" s="83" t="s">
        <v>36</v>
      </c>
      <c r="AD84" s="84" t="s">
        <v>36</v>
      </c>
      <c r="AE84" s="14" t="s">
        <v>36</v>
      </c>
      <c r="AF84" s="13" t="s">
        <v>36</v>
      </c>
      <c r="AG84" s="13" t="s">
        <v>36</v>
      </c>
      <c r="AH84" s="84" t="s">
        <v>36</v>
      </c>
      <c r="AI84" s="14" t="s">
        <v>36</v>
      </c>
      <c r="AJ84" s="13" t="s">
        <v>36</v>
      </c>
      <c r="AK84" s="13" t="s">
        <v>36</v>
      </c>
      <c r="AL84" s="83" t="s">
        <v>36</v>
      </c>
      <c r="AM84" s="84" t="s">
        <v>36</v>
      </c>
      <c r="AN84" s="10"/>
      <c r="AO84" s="21"/>
      <c r="AQ84" s="10" t="str">
        <f>IF(AND($AQ$2=2,$AQ$4=2),"N/A",VLOOKUP(A84,APPUs!$A$7:$R$87,3+IF($AQ$2=2,4,$AQ$2)+IF($AQ$2&lt;&gt;2,$AQ$3*2,$AQ$3)+IF($AQ$4=2,10,0)+IF($AQ$4=1,IF($AQ$2&lt;&gt;2,6,10),0)))</f>
        <v>N/A</v>
      </c>
      <c r="AR84" s="103">
        <f t="shared" si="5"/>
        <v>201.86</v>
      </c>
      <c r="AS84" s="10" t="str">
        <f t="shared" si="6"/>
        <v>N/A</v>
      </c>
    </row>
    <row r="85" spans="1:45">
      <c r="A85" s="10">
        <f t="shared" si="7"/>
        <v>78</v>
      </c>
      <c r="C85" s="85" t="s">
        <v>36</v>
      </c>
      <c r="D85" s="83" t="s">
        <v>36</v>
      </c>
      <c r="E85" s="83" t="s">
        <v>36</v>
      </c>
      <c r="F85" s="83" t="s">
        <v>36</v>
      </c>
      <c r="G85" s="83" t="s">
        <v>36</v>
      </c>
      <c r="H85" s="83" t="s">
        <v>36</v>
      </c>
      <c r="I85" s="83" t="s">
        <v>36</v>
      </c>
      <c r="J85" s="83" t="s">
        <v>36</v>
      </c>
      <c r="K85" s="83" t="s">
        <v>36</v>
      </c>
      <c r="L85" s="83" t="s">
        <v>36</v>
      </c>
      <c r="M85" s="83" t="s">
        <v>36</v>
      </c>
      <c r="N85" s="83" t="s">
        <v>36</v>
      </c>
      <c r="O85" s="83" t="s">
        <v>36</v>
      </c>
      <c r="P85" s="83" t="s">
        <v>36</v>
      </c>
      <c r="Q85" s="83" t="s">
        <v>36</v>
      </c>
      <c r="R85" s="84" t="s">
        <v>36</v>
      </c>
      <c r="S85" s="14" t="s">
        <v>36</v>
      </c>
      <c r="T85" s="13" t="s">
        <v>36</v>
      </c>
      <c r="U85" s="83">
        <v>217.19</v>
      </c>
      <c r="V85" s="83">
        <v>153.35</v>
      </c>
      <c r="W85" s="83" t="s">
        <v>36</v>
      </c>
      <c r="X85" s="83" t="s">
        <v>36</v>
      </c>
      <c r="Y85" s="83" t="s">
        <v>36</v>
      </c>
      <c r="Z85" s="83" t="s">
        <v>36</v>
      </c>
      <c r="AA85" s="83" t="s">
        <v>36</v>
      </c>
      <c r="AB85" s="83" t="s">
        <v>36</v>
      </c>
      <c r="AC85" s="83" t="s">
        <v>36</v>
      </c>
      <c r="AD85" s="84" t="s">
        <v>36</v>
      </c>
      <c r="AE85" s="14" t="s">
        <v>36</v>
      </c>
      <c r="AF85" s="13" t="s">
        <v>36</v>
      </c>
      <c r="AG85" s="13" t="s">
        <v>36</v>
      </c>
      <c r="AH85" s="84" t="s">
        <v>36</v>
      </c>
      <c r="AI85" s="14" t="s">
        <v>36</v>
      </c>
      <c r="AJ85" s="13" t="s">
        <v>36</v>
      </c>
      <c r="AK85" s="13" t="s">
        <v>36</v>
      </c>
      <c r="AL85" s="83" t="s">
        <v>36</v>
      </c>
      <c r="AM85" s="84" t="s">
        <v>36</v>
      </c>
      <c r="AN85" s="10"/>
      <c r="AO85" s="21"/>
      <c r="AQ85" s="10" t="str">
        <f>IF(AND($AQ$2=2,$AQ$4=2),"N/A",VLOOKUP(A85,APPUs!$A$7:$R$87,3+IF($AQ$2=2,4,$AQ$2)+IF($AQ$2&lt;&gt;2,$AQ$3*2,$AQ$3)+IF($AQ$4=2,10,0)+IF($AQ$4=1,IF($AQ$2&lt;&gt;2,6,10),0)))</f>
        <v>N/A</v>
      </c>
      <c r="AR85" s="103">
        <f t="shared" si="5"/>
        <v>217.19</v>
      </c>
      <c r="AS85" s="10" t="str">
        <f t="shared" si="6"/>
        <v>N/A</v>
      </c>
    </row>
    <row r="86" spans="1:45">
      <c r="A86" s="10">
        <f t="shared" si="7"/>
        <v>79</v>
      </c>
      <c r="C86" s="85" t="s">
        <v>36</v>
      </c>
      <c r="D86" s="83" t="s">
        <v>36</v>
      </c>
      <c r="E86" s="83" t="s">
        <v>36</v>
      </c>
      <c r="F86" s="83" t="s">
        <v>36</v>
      </c>
      <c r="G86" s="83" t="s">
        <v>36</v>
      </c>
      <c r="H86" s="83" t="s">
        <v>36</v>
      </c>
      <c r="I86" s="83" t="s">
        <v>36</v>
      </c>
      <c r="J86" s="83" t="s">
        <v>36</v>
      </c>
      <c r="K86" s="83" t="s">
        <v>36</v>
      </c>
      <c r="L86" s="83" t="s">
        <v>36</v>
      </c>
      <c r="M86" s="83" t="s">
        <v>36</v>
      </c>
      <c r="N86" s="83" t="s">
        <v>36</v>
      </c>
      <c r="O86" s="83" t="s">
        <v>36</v>
      </c>
      <c r="P86" s="83" t="s">
        <v>36</v>
      </c>
      <c r="Q86" s="83" t="s">
        <v>36</v>
      </c>
      <c r="R86" s="84" t="s">
        <v>36</v>
      </c>
      <c r="S86" s="14" t="s">
        <v>36</v>
      </c>
      <c r="T86" s="13" t="s">
        <v>36</v>
      </c>
      <c r="U86" s="83">
        <v>233.24</v>
      </c>
      <c r="V86" s="83">
        <v>165.51</v>
      </c>
      <c r="W86" s="83" t="s">
        <v>36</v>
      </c>
      <c r="X86" s="83" t="s">
        <v>36</v>
      </c>
      <c r="Y86" s="83" t="s">
        <v>36</v>
      </c>
      <c r="Z86" s="83" t="s">
        <v>36</v>
      </c>
      <c r="AA86" s="83" t="s">
        <v>36</v>
      </c>
      <c r="AB86" s="83" t="s">
        <v>36</v>
      </c>
      <c r="AC86" s="83" t="s">
        <v>36</v>
      </c>
      <c r="AD86" s="84" t="s">
        <v>36</v>
      </c>
      <c r="AE86" s="14" t="s">
        <v>36</v>
      </c>
      <c r="AF86" s="13" t="s">
        <v>36</v>
      </c>
      <c r="AG86" s="13" t="s">
        <v>36</v>
      </c>
      <c r="AH86" s="84" t="s">
        <v>36</v>
      </c>
      <c r="AI86" s="14" t="s">
        <v>36</v>
      </c>
      <c r="AJ86" s="13" t="s">
        <v>36</v>
      </c>
      <c r="AK86" s="13" t="s">
        <v>36</v>
      </c>
      <c r="AL86" s="83" t="s">
        <v>36</v>
      </c>
      <c r="AM86" s="84" t="s">
        <v>36</v>
      </c>
      <c r="AN86" s="10"/>
      <c r="AO86" s="21"/>
      <c r="AQ86" s="10" t="str">
        <f>IF(AND($AQ$2=2,$AQ$4=2),"N/A",VLOOKUP(A86,APPUs!$A$7:$R$87,3+IF($AQ$2=2,4,$AQ$2)+IF($AQ$2&lt;&gt;2,$AQ$3*2,$AQ$3)+IF($AQ$4=2,10,0)+IF($AQ$4=1,IF($AQ$2&lt;&gt;2,6,10),0)))</f>
        <v>N/A</v>
      </c>
      <c r="AR86" s="103">
        <f t="shared" si="5"/>
        <v>233.24</v>
      </c>
      <c r="AS86" s="10" t="str">
        <f t="shared" si="6"/>
        <v>N/A</v>
      </c>
    </row>
    <row r="87" spans="1:45">
      <c r="A87" s="10">
        <f t="shared" si="7"/>
        <v>80</v>
      </c>
      <c r="C87" s="85" t="s">
        <v>36</v>
      </c>
      <c r="D87" s="83" t="s">
        <v>36</v>
      </c>
      <c r="E87" s="83" t="s">
        <v>36</v>
      </c>
      <c r="F87" s="83" t="s">
        <v>36</v>
      </c>
      <c r="G87" s="83" t="s">
        <v>36</v>
      </c>
      <c r="H87" s="83" t="s">
        <v>36</v>
      </c>
      <c r="I87" s="83" t="s">
        <v>36</v>
      </c>
      <c r="J87" s="83" t="s">
        <v>36</v>
      </c>
      <c r="K87" s="83" t="s">
        <v>36</v>
      </c>
      <c r="L87" s="83" t="s">
        <v>36</v>
      </c>
      <c r="M87" s="83" t="s">
        <v>36</v>
      </c>
      <c r="N87" s="83" t="s">
        <v>36</v>
      </c>
      <c r="O87" s="83" t="s">
        <v>36</v>
      </c>
      <c r="P87" s="83" t="s">
        <v>36</v>
      </c>
      <c r="Q87" s="83" t="s">
        <v>36</v>
      </c>
      <c r="R87" s="84" t="s">
        <v>36</v>
      </c>
      <c r="S87" s="14" t="s">
        <v>36</v>
      </c>
      <c r="T87" s="13" t="s">
        <v>36</v>
      </c>
      <c r="U87" s="83">
        <v>250</v>
      </c>
      <c r="V87" s="83">
        <v>178.45</v>
      </c>
      <c r="W87" s="83" t="s">
        <v>36</v>
      </c>
      <c r="X87" s="83" t="s">
        <v>36</v>
      </c>
      <c r="Y87" s="83" t="s">
        <v>36</v>
      </c>
      <c r="Z87" s="83" t="s">
        <v>36</v>
      </c>
      <c r="AA87" s="83" t="s">
        <v>36</v>
      </c>
      <c r="AB87" s="83" t="s">
        <v>36</v>
      </c>
      <c r="AC87" s="83" t="s">
        <v>36</v>
      </c>
      <c r="AD87" s="84" t="s">
        <v>36</v>
      </c>
      <c r="AE87" s="14" t="s">
        <v>36</v>
      </c>
      <c r="AF87" s="13" t="s">
        <v>36</v>
      </c>
      <c r="AG87" s="13" t="s">
        <v>36</v>
      </c>
      <c r="AH87" s="84" t="s">
        <v>36</v>
      </c>
      <c r="AI87" s="14" t="s">
        <v>36</v>
      </c>
      <c r="AJ87" s="13" t="s">
        <v>36</v>
      </c>
      <c r="AK87" s="13" t="s">
        <v>36</v>
      </c>
      <c r="AL87" s="83" t="s">
        <v>36</v>
      </c>
      <c r="AM87" s="84" t="s">
        <v>36</v>
      </c>
      <c r="AN87" s="10"/>
      <c r="AO87" s="21"/>
      <c r="AQ87" s="10" t="str">
        <f>IF(AND($AQ$2=2,$AQ$4=2),"N/A",VLOOKUP(A87,APPUs!$A$7:$R$87,3+IF($AQ$2=2,4,$AQ$2)+IF($AQ$2&lt;&gt;2,$AQ$3*2,$AQ$3)+IF($AQ$4=2,10,0)+IF($AQ$4=1,IF($AQ$2&lt;&gt;2,6,10),0)))</f>
        <v>N/A</v>
      </c>
      <c r="AR87" s="103">
        <f t="shared" si="5"/>
        <v>250</v>
      </c>
      <c r="AS87" s="10" t="str">
        <f t="shared" si="6"/>
        <v>N/A</v>
      </c>
    </row>
  </sheetData>
  <sheetProtection password="C47E" sheet="1" objects="1" scenarios="1"/>
  <mergeCells count="17">
    <mergeCell ref="M4:N4"/>
    <mergeCell ref="O4:P4"/>
    <mergeCell ref="C3:R3"/>
    <mergeCell ref="S4:T4"/>
    <mergeCell ref="C4:D4"/>
    <mergeCell ref="E4:F4"/>
    <mergeCell ref="I4:J4"/>
    <mergeCell ref="K4:L4"/>
    <mergeCell ref="AI3:AM3"/>
    <mergeCell ref="U4:V4"/>
    <mergeCell ref="W4:X4"/>
    <mergeCell ref="Y4:Z4"/>
    <mergeCell ref="AE4:AF4"/>
    <mergeCell ref="AG4:AH4"/>
    <mergeCell ref="AE3:AH3"/>
    <mergeCell ref="S3:AD3"/>
    <mergeCell ref="AA4:AB4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workbookViewId="0">
      <selection activeCell="F2" sqref="F2"/>
    </sheetView>
  </sheetViews>
  <sheetFormatPr defaultRowHeight="15"/>
  <cols>
    <col min="1" max="1" width="6" style="108" customWidth="1"/>
    <col min="2" max="3" width="16.7109375" style="108" customWidth="1"/>
    <col min="4" max="4" width="11.5703125" style="108" bestFit="1" customWidth="1"/>
    <col min="5" max="5" width="4.42578125" style="108" customWidth="1"/>
    <col min="6" max="6" width="30.28515625" style="108" customWidth="1"/>
    <col min="7" max="7" width="2.7109375" style="108" customWidth="1"/>
    <col min="8" max="8" width="6" style="108" customWidth="1"/>
    <col min="9" max="10" width="16.7109375" style="108" customWidth="1"/>
    <col min="11" max="12" width="9.140625" style="108"/>
    <col min="13" max="13" width="16" style="108" bestFit="1" customWidth="1"/>
    <col min="14" max="14" width="18.7109375" style="108" bestFit="1" customWidth="1"/>
    <col min="15" max="16" width="12" style="108" bestFit="1" customWidth="1"/>
    <col min="17" max="17" width="12.140625" style="108" bestFit="1" customWidth="1"/>
    <col min="18" max="18" width="13.42578125" style="108" bestFit="1" customWidth="1"/>
    <col min="19" max="20" width="12" style="108" bestFit="1" customWidth="1"/>
    <col min="21" max="16384" width="9.140625" style="108"/>
  </cols>
  <sheetData>
    <row r="1" spans="1:20">
      <c r="A1" s="108" t="s">
        <v>200</v>
      </c>
      <c r="M1" s="109" t="s">
        <v>201</v>
      </c>
      <c r="N1" s="109">
        <f>IF(Indices!D4=2,0.04,0.05)</f>
        <v>0.05</v>
      </c>
      <c r="O1" s="109"/>
      <c r="P1" s="109"/>
      <c r="Q1" s="110" t="s">
        <v>202</v>
      </c>
      <c r="R1" s="111">
        <f>Indices!D6</f>
        <v>1349.3000000000002</v>
      </c>
      <c r="S1" s="109"/>
      <c r="T1" s="109"/>
    </row>
    <row r="2" spans="1:20">
      <c r="M2" s="109" t="s">
        <v>203</v>
      </c>
      <c r="N2" s="109">
        <f>IF($N$1=0.04,12.486,IF($N$1=0.05,13.207,0))</f>
        <v>13.207000000000001</v>
      </c>
      <c r="O2" s="109"/>
      <c r="P2" s="109"/>
      <c r="Q2" s="110" t="s">
        <v>204</v>
      </c>
      <c r="R2" s="111">
        <f>Indices!D7</f>
        <v>3419.1000000000004</v>
      </c>
      <c r="S2" s="109"/>
      <c r="T2" s="109"/>
    </row>
    <row r="3" spans="1:20">
      <c r="C3" s="112" t="s">
        <v>205</v>
      </c>
      <c r="D3" s="121">
        <v>1</v>
      </c>
      <c r="E3" s="114" t="s">
        <v>206</v>
      </c>
      <c r="F3" s="115" t="str">
        <f>"Indices round to "&amp;IF(D3=2,"3","2")&amp;" decimal places"</f>
        <v>Indices round to 2 decimal places</v>
      </c>
      <c r="H3" s="115" t="s">
        <v>207</v>
      </c>
      <c r="I3" s="115"/>
      <c r="J3" s="115" t="str">
        <f>IF(AND(MID(Calculator!A17,1,1)="Y",VLOOKUP(Calculator!A18,'State Availability'!A6:E56,5,0)="X"),"Graded","Level")</f>
        <v>Level</v>
      </c>
      <c r="M3" s="109" t="s">
        <v>208</v>
      </c>
      <c r="N3" s="109">
        <f>IF($N$1=0.04,30.969,IF($N$1=0.05,34.719,0))</f>
        <v>34.719000000000001</v>
      </c>
      <c r="O3" s="109"/>
      <c r="P3" s="109"/>
      <c r="Q3" s="109"/>
      <c r="R3" s="109"/>
      <c r="S3" s="109"/>
      <c r="T3" s="109"/>
    </row>
    <row r="4" spans="1:20">
      <c r="C4" s="112" t="s">
        <v>209</v>
      </c>
      <c r="D4" s="113">
        <f>IF(Calculator!A18="Arkansas",2,1)</f>
        <v>1</v>
      </c>
      <c r="E4" s="114" t="s">
        <v>206</v>
      </c>
      <c r="F4" s="115" t="str">
        <f>"Interest Rate = "&amp;TEXT(IF(D4=2,0.04,0.05),"0.00%")</f>
        <v>Interest Rate = 5.00%</v>
      </c>
      <c r="H4" s="116" t="s">
        <v>210</v>
      </c>
      <c r="I4" s="116" t="s">
        <v>211</v>
      </c>
      <c r="J4" s="116" t="s">
        <v>212</v>
      </c>
      <c r="M4" s="109"/>
      <c r="N4" s="109"/>
      <c r="O4" s="109"/>
      <c r="P4" s="109"/>
      <c r="Q4" s="109"/>
      <c r="R4" s="109"/>
      <c r="S4" s="109"/>
      <c r="T4" s="109"/>
    </row>
    <row r="5" spans="1:20">
      <c r="H5" s="115">
        <v>1</v>
      </c>
      <c r="I5" s="117">
        <f>Calculator!I29</f>
        <v>481.6</v>
      </c>
      <c r="J5" s="118">
        <f>Calculator!$A$16*(IF($J$3="Level",1,0.25))</f>
        <v>10000</v>
      </c>
      <c r="M5" s="109"/>
      <c r="N5" s="110" t="s">
        <v>213</v>
      </c>
      <c r="O5" s="109">
        <f>(O9/$N$2)/(S9/1000)</f>
        <v>48.16</v>
      </c>
      <c r="P5" s="109">
        <f>(P9/$N$3)/(T9/1000)</f>
        <v>48.160000000000004</v>
      </c>
      <c r="Q5" s="109"/>
      <c r="R5" s="109"/>
      <c r="S5" s="109"/>
      <c r="T5" s="109"/>
    </row>
    <row r="6" spans="1:20">
      <c r="C6" s="112" t="s">
        <v>214</v>
      </c>
      <c r="D6" s="119">
        <f>(Calculator!$A$16/1000)*(VLOOKUP(Calculator!$A$13,$B$25:$F$55,2+IF(MID(Calculator!$A$14,1,1)="M",0,1)+IF($J$3="Level",0,2),0))</f>
        <v>1349.3000000000002</v>
      </c>
      <c r="H6" s="115">
        <f>H5+1</f>
        <v>2</v>
      </c>
      <c r="I6" s="117">
        <f>IF($H6+Calculator!$A$13&lt;121,I5,0)</f>
        <v>481.6</v>
      </c>
      <c r="J6" s="118">
        <f>Calculator!$A$16*(IF($J$3="Level",1,0.5))</f>
        <v>10000</v>
      </c>
      <c r="M6" s="109"/>
      <c r="N6" s="110" t="s">
        <v>215</v>
      </c>
      <c r="O6" s="109">
        <f>((O9-$R$1)/N2)/(S9/1000)</f>
        <v>37.943283523724688</v>
      </c>
      <c r="P6" s="109">
        <f>((P9-$R$2)/N3)/(T9/1000)</f>
        <v>38.312149536791175</v>
      </c>
      <c r="Q6" s="109"/>
      <c r="R6" s="109"/>
      <c r="S6" s="109"/>
      <c r="T6" s="109"/>
    </row>
    <row r="7" spans="1:20">
      <c r="C7" s="112" t="s">
        <v>216</v>
      </c>
      <c r="D7" s="119">
        <f>(Calculator!$A$16/1000)*(VLOOKUP(Calculator!$A$13,$B$59:$F$89,2+IF(MID(Calculator!$A$14,1,1)="M",0,1)+IF($J$3="Level",0,2),0))</f>
        <v>3419.1000000000004</v>
      </c>
      <c r="H7" s="115">
        <f t="shared" ref="H7:H23" si="0">H6+1</f>
        <v>3</v>
      </c>
      <c r="I7" s="117">
        <f>IF($H7+Calculator!$A$13&lt;121,I6,0)</f>
        <v>481.6</v>
      </c>
      <c r="J7" s="118">
        <f>Calculator!$A$16*(IF($J$3="Level",1,0.75))</f>
        <v>10000</v>
      </c>
      <c r="M7" s="109"/>
      <c r="N7" s="109"/>
      <c r="O7" s="109"/>
      <c r="P7" s="109"/>
      <c r="Q7" s="109"/>
      <c r="R7" s="109"/>
      <c r="S7" s="109"/>
      <c r="T7" s="109"/>
    </row>
    <row r="8" spans="1:20">
      <c r="H8" s="115">
        <f t="shared" si="0"/>
        <v>4</v>
      </c>
      <c r="I8" s="117">
        <f>IF($H8+Calculator!$A$13&lt;121,I7,0)</f>
        <v>481.6</v>
      </c>
      <c r="J8" s="118">
        <f>Calculator!A16</f>
        <v>10000</v>
      </c>
      <c r="M8" s="109"/>
      <c r="N8" s="109"/>
      <c r="O8" s="120" t="s">
        <v>217</v>
      </c>
      <c r="P8" s="120" t="s">
        <v>218</v>
      </c>
      <c r="Q8" s="121"/>
      <c r="R8" s="121"/>
      <c r="S8" s="120" t="s">
        <v>219</v>
      </c>
      <c r="T8" s="120" t="s">
        <v>220</v>
      </c>
    </row>
    <row r="9" spans="1:20">
      <c r="H9" s="115">
        <f t="shared" si="0"/>
        <v>5</v>
      </c>
      <c r="I9" s="117">
        <f>IF($H9+Calculator!$A$13&lt;121,I8,0)</f>
        <v>481.6</v>
      </c>
      <c r="J9" s="118">
        <f>IF($H9+Calculator!$A$13&lt;121,J8,0)</f>
        <v>10000</v>
      </c>
      <c r="M9" s="109"/>
      <c r="N9" s="109"/>
      <c r="O9" s="109">
        <f>O21</f>
        <v>6360.3886973763319</v>
      </c>
      <c r="P9" s="109">
        <f>P31</f>
        <v>16720.791670748611</v>
      </c>
      <c r="Q9" s="109"/>
      <c r="R9" s="109"/>
      <c r="S9" s="109">
        <f>S21/$N$2</f>
        <v>9999.8388447991747</v>
      </c>
      <c r="T9" s="109">
        <f>T31/$N$3</f>
        <v>10000.072527444001</v>
      </c>
    </row>
    <row r="10" spans="1:20" ht="15.75" thickBot="1">
      <c r="H10" s="115">
        <f t="shared" si="0"/>
        <v>6</v>
      </c>
      <c r="I10" s="117">
        <f>IF($H10+Calculator!$A$13&lt;121,I9,0)</f>
        <v>481.6</v>
      </c>
      <c r="J10" s="118">
        <f>IF($H10+Calculator!$A$13&lt;121,J9,0)</f>
        <v>10000</v>
      </c>
      <c r="M10" s="121" t="s">
        <v>207</v>
      </c>
      <c r="N10" s="109"/>
      <c r="O10" s="109"/>
      <c r="P10" s="109"/>
      <c r="Q10" s="109"/>
      <c r="R10" s="109"/>
      <c r="S10" s="109"/>
      <c r="T10" s="109"/>
    </row>
    <row r="11" spans="1:20">
      <c r="A11" s="122"/>
      <c r="B11" s="123" t="s">
        <v>221</v>
      </c>
      <c r="C11" s="124" t="s">
        <v>222</v>
      </c>
      <c r="H11" s="115">
        <f t="shared" si="0"/>
        <v>7</v>
      </c>
      <c r="I11" s="117">
        <f>IF($H11+Calculator!$A$13&lt;121,I10,0)</f>
        <v>481.6</v>
      </c>
      <c r="J11" s="118">
        <f>IF($H11+Calculator!$A$13&lt;121,J10,0)</f>
        <v>10000</v>
      </c>
      <c r="M11" s="120" t="s">
        <v>210</v>
      </c>
      <c r="N11" s="120" t="s">
        <v>211</v>
      </c>
      <c r="O11" s="109">
        <v>0</v>
      </c>
      <c r="P11" s="109">
        <v>0</v>
      </c>
      <c r="Q11" s="109"/>
      <c r="R11" s="120" t="s">
        <v>212</v>
      </c>
      <c r="S11" s="109">
        <v>0</v>
      </c>
      <c r="T11" s="109">
        <v>0</v>
      </c>
    </row>
    <row r="12" spans="1:20">
      <c r="A12" s="125" t="s">
        <v>223</v>
      </c>
      <c r="B12" s="126">
        <f>IF($I$14=0,"N/A",ROUND(Indices!O5,$D$3+1))</f>
        <v>48.16</v>
      </c>
      <c r="C12" s="127">
        <f>IF($I$14=0,"N/A",ROUND(Indices!O6,$D$3+1))</f>
        <v>37.94</v>
      </c>
      <c r="H12" s="115">
        <f t="shared" si="0"/>
        <v>8</v>
      </c>
      <c r="I12" s="117">
        <f>IF($H12+Calculator!$A$13&lt;121,I11,0)</f>
        <v>481.6</v>
      </c>
      <c r="J12" s="118">
        <f>IF($H12+Calculator!$A$13&lt;121,J11,0)</f>
        <v>10000</v>
      </c>
      <c r="M12" s="121">
        <v>1</v>
      </c>
      <c r="N12" s="128">
        <f>Indices!I5</f>
        <v>481.6</v>
      </c>
      <c r="O12" s="109">
        <f t="shared" ref="O12:O21" si="1">O11+$N12*(1+$N$1)^(11-$M12)</f>
        <v>784.47565225601591</v>
      </c>
      <c r="P12" s="109">
        <f t="shared" ref="P12:P31" si="2">P11+$N12*(1+$N$1)^(21-$M12)</f>
        <v>1277.8281747975532</v>
      </c>
      <c r="Q12" s="109"/>
      <c r="R12" s="128">
        <f>Indices!J5</f>
        <v>10000</v>
      </c>
      <c r="S12" s="109">
        <f t="shared" ref="S12:S21" si="3">S11+$R12*(1+$N$1)^(11-$M12)</f>
        <v>16288.946267774416</v>
      </c>
      <c r="T12" s="109">
        <f t="shared" ref="T12:T31" si="4">T11+$R12*(1+$N$1)^(21-$M12)</f>
        <v>26532.97705144421</v>
      </c>
    </row>
    <row r="13" spans="1:20" ht="15.75" thickBot="1">
      <c r="A13" s="129" t="s">
        <v>224</v>
      </c>
      <c r="B13" s="130">
        <f>IF($I$24=0,"N/A",ROUND(Indices!P5,$D$3+1))</f>
        <v>48.16</v>
      </c>
      <c r="C13" s="131">
        <f>IF($I$24=0,"N/A",ROUND(Indices!P6,$D$3+1))</f>
        <v>38.31</v>
      </c>
      <c r="H13" s="115">
        <f t="shared" si="0"/>
        <v>9</v>
      </c>
      <c r="I13" s="117">
        <f>IF($H13+Calculator!$A$13&lt;121,I12,0)</f>
        <v>481.6</v>
      </c>
      <c r="J13" s="118">
        <f>IF($H13+Calculator!$A$13&lt;121,J12,0)</f>
        <v>10000</v>
      </c>
      <c r="M13" s="121">
        <f t="shared" ref="M13:M31" si="5">M12+1</f>
        <v>2</v>
      </c>
      <c r="N13" s="128">
        <f>Indices!I6</f>
        <v>481.6</v>
      </c>
      <c r="O13" s="109">
        <f t="shared" si="1"/>
        <v>1531.5953210712692</v>
      </c>
      <c r="P13" s="109">
        <f t="shared" si="2"/>
        <v>2494.807388890461</v>
      </c>
      <c r="Q13" s="109"/>
      <c r="R13" s="128">
        <f>Indices!J6</f>
        <v>10000</v>
      </c>
      <c r="S13" s="109">
        <f t="shared" si="3"/>
        <v>31802.228427559574</v>
      </c>
      <c r="T13" s="109">
        <f t="shared" si="4"/>
        <v>51802.479005200599</v>
      </c>
    </row>
    <row r="14" spans="1:20">
      <c r="H14" s="115">
        <f t="shared" si="0"/>
        <v>10</v>
      </c>
      <c r="I14" s="117">
        <f>IF($H14+Calculator!$A$13&lt;121,I13,0)</f>
        <v>481.6</v>
      </c>
      <c r="J14" s="118">
        <f>IF($H14+Calculator!$A$13&lt;121,J13,0)</f>
        <v>10000</v>
      </c>
      <c r="M14" s="121">
        <f t="shared" si="5"/>
        <v>3</v>
      </c>
      <c r="N14" s="128">
        <f>Indices!I7</f>
        <v>481.6</v>
      </c>
      <c r="O14" s="109">
        <f t="shared" si="1"/>
        <v>2243.1378628000816</v>
      </c>
      <c r="P14" s="109">
        <f t="shared" si="2"/>
        <v>3653.8352118360872</v>
      </c>
      <c r="Q14" s="109"/>
      <c r="R14" s="128">
        <f>Indices!J7</f>
        <v>10000</v>
      </c>
      <c r="S14" s="109">
        <f t="shared" si="3"/>
        <v>46576.782865450201</v>
      </c>
      <c r="T14" s="109">
        <f t="shared" si="4"/>
        <v>75868.671342111455</v>
      </c>
    </row>
    <row r="15" spans="1:20">
      <c r="H15" s="115">
        <f t="shared" si="0"/>
        <v>11</v>
      </c>
      <c r="I15" s="117">
        <f>IF($H15+Calculator!$A$13&lt;121,I14,0)</f>
        <v>481.6</v>
      </c>
      <c r="J15" s="118">
        <f>IF($H15+Calculator!$A$13&lt;121,J14,0)</f>
        <v>10000</v>
      </c>
      <c r="M15" s="121">
        <f t="shared" si="5"/>
        <v>4</v>
      </c>
      <c r="N15" s="128">
        <f>Indices!I8</f>
        <v>481.6</v>
      </c>
      <c r="O15" s="109">
        <f t="shared" si="1"/>
        <v>2920.7974263513315</v>
      </c>
      <c r="P15" s="109">
        <f t="shared" si="2"/>
        <v>4757.671233689065</v>
      </c>
      <c r="Q15" s="109"/>
      <c r="R15" s="128">
        <f>Indices!J8</f>
        <v>10000</v>
      </c>
      <c r="S15" s="109">
        <f t="shared" si="3"/>
        <v>60647.787092012702</v>
      </c>
      <c r="T15" s="109">
        <f t="shared" si="4"/>
        <v>98788.854520121793</v>
      </c>
    </row>
    <row r="16" spans="1:20">
      <c r="H16" s="115">
        <f t="shared" si="0"/>
        <v>12</v>
      </c>
      <c r="I16" s="117">
        <f>IF($H16+Calculator!$A$13&lt;121,I15,0)</f>
        <v>481.6</v>
      </c>
      <c r="J16" s="118">
        <f>IF($H16+Calculator!$A$13&lt;121,J15,0)</f>
        <v>10000</v>
      </c>
      <c r="M16" s="121">
        <f t="shared" si="5"/>
        <v>5</v>
      </c>
      <c r="N16" s="128">
        <f>Indices!I9</f>
        <v>481.6</v>
      </c>
      <c r="O16" s="109">
        <f t="shared" si="1"/>
        <v>3566.1874868763316</v>
      </c>
      <c r="P16" s="109">
        <f t="shared" si="2"/>
        <v>5808.9436354538057</v>
      </c>
      <c r="Q16" s="109"/>
      <c r="R16" s="128">
        <f>Indices!J9</f>
        <v>10000</v>
      </c>
      <c r="S16" s="109">
        <f t="shared" si="3"/>
        <v>74048.743498262702</v>
      </c>
      <c r="T16" s="109">
        <f t="shared" si="4"/>
        <v>120617.60040394115</v>
      </c>
    </row>
    <row r="17" spans="2:20">
      <c r="B17" s="132" t="s">
        <v>225</v>
      </c>
      <c r="H17" s="115">
        <f t="shared" si="0"/>
        <v>13</v>
      </c>
      <c r="I17" s="117">
        <f>IF($H17+Calculator!$A$13&lt;121,I16,0)</f>
        <v>481.6</v>
      </c>
      <c r="J17" s="118">
        <f>IF($H17+Calculator!$A$13&lt;121,J16,0)</f>
        <v>10000</v>
      </c>
      <c r="M17" s="121">
        <f t="shared" si="5"/>
        <v>6</v>
      </c>
      <c r="N17" s="128">
        <f>Indices!I10</f>
        <v>481.6</v>
      </c>
      <c r="O17" s="109">
        <f t="shared" si="1"/>
        <v>4180.8446873763314</v>
      </c>
      <c r="P17" s="109">
        <f t="shared" si="2"/>
        <v>6810.1554466583202</v>
      </c>
      <c r="Q17" s="109"/>
      <c r="R17" s="128">
        <f>Indices!J10</f>
        <v>10000</v>
      </c>
      <c r="S17" s="109">
        <f t="shared" si="3"/>
        <v>86811.559123262705</v>
      </c>
      <c r="T17" s="109">
        <f t="shared" si="4"/>
        <v>141406.88219805484</v>
      </c>
    </row>
    <row r="18" spans="2:20">
      <c r="B18" s="133" t="s">
        <v>226</v>
      </c>
      <c r="H18" s="115">
        <f t="shared" si="0"/>
        <v>14</v>
      </c>
      <c r="I18" s="117">
        <f>IF($H18+Calculator!$A$13&lt;121,I17,0)</f>
        <v>481.6</v>
      </c>
      <c r="J18" s="118">
        <f>IF($H18+Calculator!$A$13&lt;121,J17,0)</f>
        <v>10000</v>
      </c>
      <c r="M18" s="121">
        <f t="shared" si="5"/>
        <v>7</v>
      </c>
      <c r="N18" s="128">
        <f>Indices!I11</f>
        <v>481.6</v>
      </c>
      <c r="O18" s="109">
        <f t="shared" si="1"/>
        <v>4766.2324973763316</v>
      </c>
      <c r="P18" s="109">
        <f t="shared" si="2"/>
        <v>7763.6905049483339</v>
      </c>
      <c r="Q18" s="109"/>
      <c r="R18" s="128">
        <f>Indices!J11</f>
        <v>10000</v>
      </c>
      <c r="S18" s="109">
        <f t="shared" si="3"/>
        <v>98966.621623262705</v>
      </c>
      <c r="T18" s="109">
        <f t="shared" si="4"/>
        <v>161206.19819244882</v>
      </c>
    </row>
    <row r="19" spans="2:20">
      <c r="B19" s="133" t="s">
        <v>227</v>
      </c>
      <c r="H19" s="115">
        <f t="shared" si="0"/>
        <v>15</v>
      </c>
      <c r="I19" s="117">
        <f>IF($H19+Calculator!$A$13&lt;121,I18,0)</f>
        <v>481.6</v>
      </c>
      <c r="J19" s="118">
        <f>IF($H19+Calculator!$A$13&lt;121,J18,0)</f>
        <v>10000</v>
      </c>
      <c r="M19" s="121">
        <f t="shared" si="5"/>
        <v>8</v>
      </c>
      <c r="N19" s="128">
        <f>Indices!I12</f>
        <v>481.6</v>
      </c>
      <c r="O19" s="109">
        <f t="shared" si="1"/>
        <v>5323.7446973763317</v>
      </c>
      <c r="P19" s="109">
        <f t="shared" si="2"/>
        <v>8671.819131891205</v>
      </c>
      <c r="Q19" s="109"/>
      <c r="R19" s="128">
        <f>Indices!J12</f>
        <v>10000</v>
      </c>
      <c r="S19" s="109">
        <f t="shared" si="3"/>
        <v>110542.8716232627</v>
      </c>
      <c r="T19" s="109">
        <f t="shared" si="4"/>
        <v>180062.68961568119</v>
      </c>
    </row>
    <row r="20" spans="2:20">
      <c r="B20" s="133" t="s">
        <v>228</v>
      </c>
      <c r="H20" s="115">
        <f t="shared" si="0"/>
        <v>16</v>
      </c>
      <c r="I20" s="117">
        <f>IF($H20+Calculator!$A$13&lt;121,I19,0)</f>
        <v>481.6</v>
      </c>
      <c r="J20" s="118">
        <f>IF($H20+Calculator!$A$13&lt;121,J19,0)</f>
        <v>10000</v>
      </c>
      <c r="M20" s="121">
        <f t="shared" si="5"/>
        <v>9</v>
      </c>
      <c r="N20" s="128">
        <f>Indices!I13</f>
        <v>481.6</v>
      </c>
      <c r="O20" s="109">
        <f t="shared" si="1"/>
        <v>5854.7086973763317</v>
      </c>
      <c r="P20" s="109">
        <f t="shared" si="2"/>
        <v>9536.7035385034615</v>
      </c>
      <c r="Q20" s="109"/>
      <c r="R20" s="128">
        <f>Indices!J13</f>
        <v>10000</v>
      </c>
      <c r="S20" s="109">
        <f t="shared" si="3"/>
        <v>121567.8716232627</v>
      </c>
      <c r="T20" s="109">
        <f t="shared" si="4"/>
        <v>198021.25287590249</v>
      </c>
    </row>
    <row r="21" spans="2:20">
      <c r="H21" s="115">
        <f t="shared" si="0"/>
        <v>17</v>
      </c>
      <c r="I21" s="117">
        <f>IF($H21+Calculator!$A$13&lt;121,I20,0)</f>
        <v>481.6</v>
      </c>
      <c r="J21" s="118">
        <f>IF($H21+Calculator!$A$13&lt;121,J20,0)</f>
        <v>10000</v>
      </c>
      <c r="M21" s="121">
        <f t="shared" si="5"/>
        <v>10</v>
      </c>
      <c r="N21" s="128">
        <f>Indices!I14</f>
        <v>481.6</v>
      </c>
      <c r="O21" s="109">
        <f t="shared" si="1"/>
        <v>6360.3886973763319</v>
      </c>
      <c r="P21" s="109">
        <f t="shared" si="2"/>
        <v>10360.402973372278</v>
      </c>
      <c r="Q21" s="109"/>
      <c r="R21" s="128">
        <f>Indices!J14</f>
        <v>10000</v>
      </c>
      <c r="S21" s="109">
        <f t="shared" si="3"/>
        <v>132067.8716232627</v>
      </c>
      <c r="T21" s="109">
        <f t="shared" si="4"/>
        <v>215124.64645706562</v>
      </c>
    </row>
    <row r="22" spans="2:20">
      <c r="C22" s="201" t="s">
        <v>232</v>
      </c>
      <c r="D22" s="202"/>
      <c r="E22" s="202"/>
      <c r="F22" s="203"/>
      <c r="H22" s="115">
        <f t="shared" si="0"/>
        <v>18</v>
      </c>
      <c r="I22" s="117">
        <f>IF($H22+Calculator!$A$13&lt;121,I21,0)</f>
        <v>481.6</v>
      </c>
      <c r="J22" s="118">
        <f>IF($H22+Calculator!$A$13&lt;121,J21,0)</f>
        <v>10000</v>
      </c>
      <c r="M22" s="121">
        <f t="shared" si="5"/>
        <v>11</v>
      </c>
      <c r="N22" s="128">
        <f>Indices!I15</f>
        <v>481.6</v>
      </c>
      <c r="O22" s="109"/>
      <c r="P22" s="109">
        <f t="shared" si="2"/>
        <v>11144.878625628295</v>
      </c>
      <c r="Q22" s="109"/>
      <c r="R22" s="128">
        <f>Indices!J15</f>
        <v>10000</v>
      </c>
      <c r="S22" s="109"/>
      <c r="T22" s="109">
        <f t="shared" si="4"/>
        <v>231413.59272484004</v>
      </c>
    </row>
    <row r="23" spans="2:20">
      <c r="C23" s="108" t="s">
        <v>238</v>
      </c>
      <c r="D23" s="108" t="s">
        <v>238</v>
      </c>
      <c r="E23" s="108" t="s">
        <v>239</v>
      </c>
      <c r="F23" s="108" t="s">
        <v>239</v>
      </c>
      <c r="H23" s="115">
        <f t="shared" si="0"/>
        <v>19</v>
      </c>
      <c r="I23" s="117">
        <f>IF($H23+Calculator!$A$13&lt;121,I22,0)</f>
        <v>481.6</v>
      </c>
      <c r="J23" s="118">
        <f>IF($H23+Calculator!$A$13&lt;121,J22,0)</f>
        <v>10000</v>
      </c>
      <c r="M23" s="121">
        <f t="shared" si="5"/>
        <v>12</v>
      </c>
      <c r="N23" s="128">
        <f>Indices!I16</f>
        <v>481.6</v>
      </c>
      <c r="O23" s="109"/>
      <c r="P23" s="109">
        <f t="shared" si="2"/>
        <v>11891.998294443549</v>
      </c>
      <c r="Q23" s="109"/>
      <c r="R23" s="128">
        <f>Indices!J16</f>
        <v>10000</v>
      </c>
      <c r="S23" s="109"/>
      <c r="T23" s="109">
        <f t="shared" si="4"/>
        <v>246926.8748846252</v>
      </c>
    </row>
    <row r="24" spans="2:20" ht="15.75" thickBot="1">
      <c r="B24" s="115" t="s">
        <v>233</v>
      </c>
      <c r="C24" s="115" t="s">
        <v>234</v>
      </c>
      <c r="D24" s="115" t="s">
        <v>236</v>
      </c>
      <c r="E24" s="115" t="s">
        <v>234</v>
      </c>
      <c r="F24" s="115" t="s">
        <v>236</v>
      </c>
      <c r="H24" s="115">
        <f>H23+1</f>
        <v>20</v>
      </c>
      <c r="I24" s="117">
        <f>IF($H24+Calculator!$A$13&lt;121,I23,0)</f>
        <v>481.6</v>
      </c>
      <c r="J24" s="118">
        <f>IF($H24+Calculator!$A$13&lt;121,J23,0)</f>
        <v>10000</v>
      </c>
      <c r="M24" s="121">
        <f t="shared" si="5"/>
        <v>13</v>
      </c>
      <c r="N24" s="128">
        <f>Indices!I17</f>
        <v>481.6</v>
      </c>
      <c r="O24" s="109"/>
      <c r="P24" s="109">
        <f t="shared" si="2"/>
        <v>12603.540836172362</v>
      </c>
      <c r="Q24" s="109"/>
      <c r="R24" s="128">
        <f>Indices!J17</f>
        <v>10000</v>
      </c>
      <c r="S24" s="109"/>
      <c r="T24" s="109">
        <f t="shared" si="4"/>
        <v>261701.42932251582</v>
      </c>
    </row>
    <row r="25" spans="2:20">
      <c r="B25" s="6">
        <v>50</v>
      </c>
      <c r="C25" s="6">
        <v>134.93</v>
      </c>
      <c r="D25" s="156">
        <v>124.44</v>
      </c>
      <c r="E25" s="108">
        <v>140.12</v>
      </c>
      <c r="F25">
        <v>128.54</v>
      </c>
      <c r="M25" s="121">
        <f t="shared" si="5"/>
        <v>14</v>
      </c>
      <c r="N25" s="128">
        <f>Indices!I18</f>
        <v>481.6</v>
      </c>
      <c r="O25" s="109"/>
      <c r="P25" s="109">
        <f t="shared" si="2"/>
        <v>13281.200399723612</v>
      </c>
      <c r="Q25" s="109"/>
      <c r="R25" s="128">
        <f>Indices!J18</f>
        <v>10000</v>
      </c>
      <c r="S25" s="109"/>
      <c r="T25" s="109">
        <f t="shared" si="4"/>
        <v>275772.4335490783</v>
      </c>
    </row>
    <row r="26" spans="2:20">
      <c r="B26" s="6">
        <v>51</v>
      </c>
      <c r="C26" s="6">
        <v>141.29</v>
      </c>
      <c r="D26" s="157">
        <v>130.22</v>
      </c>
      <c r="E26" s="108">
        <v>146.68</v>
      </c>
      <c r="F26">
        <v>134.54</v>
      </c>
      <c r="M26" s="121">
        <f t="shared" si="5"/>
        <v>15</v>
      </c>
      <c r="N26" s="128">
        <f>Indices!I19</f>
        <v>481.6</v>
      </c>
      <c r="O26" s="109"/>
      <c r="P26" s="109">
        <f t="shared" si="2"/>
        <v>13926.590460248612</v>
      </c>
      <c r="Q26" s="109"/>
      <c r="R26" s="128">
        <f>Indices!J19</f>
        <v>10000</v>
      </c>
      <c r="S26" s="109"/>
      <c r="T26" s="109">
        <f t="shared" si="4"/>
        <v>289173.38995532831</v>
      </c>
    </row>
    <row r="27" spans="2:20">
      <c r="B27" s="6">
        <v>52</v>
      </c>
      <c r="C27" s="6">
        <v>147.79</v>
      </c>
      <c r="D27" s="157">
        <v>136.19999999999999</v>
      </c>
      <c r="E27" s="108">
        <v>153.41</v>
      </c>
      <c r="F27">
        <v>140.75</v>
      </c>
      <c r="M27" s="121">
        <f t="shared" si="5"/>
        <v>16</v>
      </c>
      <c r="N27" s="128">
        <f>Indices!I20</f>
        <v>481.6</v>
      </c>
      <c r="O27" s="109"/>
      <c r="P27" s="109">
        <f t="shared" si="2"/>
        <v>14541.247660748611</v>
      </c>
      <c r="Q27" s="109"/>
      <c r="R27" s="128">
        <f>Indices!J20</f>
        <v>10000</v>
      </c>
      <c r="S27" s="109"/>
      <c r="T27" s="109">
        <f t="shared" si="4"/>
        <v>301936.2055803283</v>
      </c>
    </row>
    <row r="28" spans="2:20">
      <c r="B28" s="6">
        <v>53</v>
      </c>
      <c r="C28" s="6">
        <v>154.38999999999999</v>
      </c>
      <c r="D28" s="157">
        <v>142.34</v>
      </c>
      <c r="E28" s="108">
        <v>160.29</v>
      </c>
      <c r="F28">
        <v>147.16</v>
      </c>
      <c r="M28" s="121">
        <f t="shared" si="5"/>
        <v>17</v>
      </c>
      <c r="N28" s="128">
        <f>Indices!I21</f>
        <v>481.6</v>
      </c>
      <c r="O28" s="109"/>
      <c r="P28" s="109">
        <f t="shared" si="2"/>
        <v>15126.635470748612</v>
      </c>
      <c r="Q28" s="109"/>
      <c r="R28" s="128">
        <f>Indices!J21</f>
        <v>10000</v>
      </c>
      <c r="S28" s="109"/>
      <c r="T28" s="109">
        <f t="shared" si="4"/>
        <v>314091.2680803283</v>
      </c>
    </row>
    <row r="29" spans="2:20">
      <c r="B29" s="6">
        <v>54</v>
      </c>
      <c r="C29" s="6">
        <v>161.11000000000001</v>
      </c>
      <c r="D29" s="157">
        <v>148.66999999999999</v>
      </c>
      <c r="E29" s="108">
        <v>167.32</v>
      </c>
      <c r="F29">
        <v>153.77000000000001</v>
      </c>
      <c r="M29" s="121">
        <f t="shared" si="5"/>
        <v>18</v>
      </c>
      <c r="N29" s="128">
        <f>Indices!I22</f>
        <v>481.6</v>
      </c>
      <c r="O29" s="109"/>
      <c r="P29" s="109">
        <f t="shared" si="2"/>
        <v>15684.147670748611</v>
      </c>
      <c r="Q29" s="109"/>
      <c r="R29" s="128">
        <f>Indices!J22</f>
        <v>10000</v>
      </c>
      <c r="S29" s="109"/>
      <c r="T29" s="109">
        <f t="shared" si="4"/>
        <v>325667.5180803283</v>
      </c>
    </row>
    <row r="30" spans="2:20">
      <c r="B30" s="6">
        <v>55</v>
      </c>
      <c r="C30" s="6">
        <v>167.95</v>
      </c>
      <c r="D30" s="158">
        <v>155.16999999999999</v>
      </c>
      <c r="E30" s="108">
        <v>174.53</v>
      </c>
      <c r="F30">
        <v>160.59</v>
      </c>
      <c r="M30" s="121">
        <f t="shared" si="5"/>
        <v>19</v>
      </c>
      <c r="N30" s="128">
        <f>Indices!I23</f>
        <v>481.6</v>
      </c>
      <c r="O30" s="109"/>
      <c r="P30" s="109">
        <f t="shared" si="2"/>
        <v>16215.111670748611</v>
      </c>
      <c r="Q30" s="109"/>
      <c r="R30" s="128">
        <f>Indices!J23</f>
        <v>10000</v>
      </c>
      <c r="S30" s="109"/>
      <c r="T30" s="109">
        <f t="shared" si="4"/>
        <v>336692.5180803283</v>
      </c>
    </row>
    <row r="31" spans="2:20">
      <c r="B31" s="6">
        <v>56</v>
      </c>
      <c r="C31" s="6">
        <v>174.97</v>
      </c>
      <c r="D31" s="157">
        <v>161.83000000000001</v>
      </c>
      <c r="E31" s="108">
        <v>181.97</v>
      </c>
      <c r="F31">
        <v>167.61</v>
      </c>
      <c r="M31" s="121">
        <f t="shared" si="5"/>
        <v>20</v>
      </c>
      <c r="N31" s="128">
        <f>Indices!I24</f>
        <v>481.6</v>
      </c>
      <c r="O31" s="109"/>
      <c r="P31" s="109">
        <f t="shared" si="2"/>
        <v>16720.791670748611</v>
      </c>
      <c r="Q31" s="109"/>
      <c r="R31" s="128">
        <f>Indices!J24</f>
        <v>10000</v>
      </c>
      <c r="S31" s="109"/>
      <c r="T31" s="109">
        <f t="shared" si="4"/>
        <v>347192.5180803283</v>
      </c>
    </row>
    <row r="32" spans="2:20">
      <c r="B32" s="6">
        <v>57</v>
      </c>
      <c r="C32" s="6">
        <v>182.2</v>
      </c>
      <c r="D32" s="157">
        <v>168.66</v>
      </c>
      <c r="E32" s="108">
        <v>189.69</v>
      </c>
      <c r="F32">
        <v>174.83</v>
      </c>
      <c r="M32" s="109"/>
      <c r="N32" s="109"/>
      <c r="O32" s="109"/>
      <c r="P32" s="109"/>
      <c r="Q32" s="109"/>
      <c r="R32" s="109"/>
      <c r="S32" s="109"/>
      <c r="T32" s="109"/>
    </row>
    <row r="33" spans="2:20">
      <c r="B33" s="6">
        <v>58</v>
      </c>
      <c r="C33" s="6">
        <v>189.71</v>
      </c>
      <c r="D33" s="157">
        <v>175.64</v>
      </c>
      <c r="E33" s="108">
        <v>197.74</v>
      </c>
      <c r="F33">
        <v>182.27</v>
      </c>
      <c r="M33" s="109"/>
      <c r="N33" s="109"/>
      <c r="O33" s="109"/>
      <c r="P33" s="109"/>
      <c r="Q33" s="109"/>
      <c r="R33" s="109"/>
      <c r="S33" s="109"/>
      <c r="T33" s="109"/>
    </row>
    <row r="34" spans="2:20">
      <c r="B34" s="6">
        <v>59</v>
      </c>
      <c r="C34" s="6">
        <v>197.52</v>
      </c>
      <c r="D34" s="157">
        <v>182.81</v>
      </c>
      <c r="E34" s="108">
        <v>206.18</v>
      </c>
      <c r="F34">
        <v>189.93</v>
      </c>
      <c r="M34" s="109"/>
      <c r="N34" s="109"/>
      <c r="O34" s="109"/>
      <c r="P34" s="109"/>
      <c r="Q34" s="109"/>
      <c r="R34" s="109"/>
      <c r="S34" s="109"/>
      <c r="T34" s="109"/>
    </row>
    <row r="35" spans="2:20">
      <c r="B35" s="6">
        <v>60</v>
      </c>
      <c r="C35" s="6">
        <v>205.65</v>
      </c>
      <c r="D35" s="158">
        <v>190.16</v>
      </c>
      <c r="E35" s="108">
        <v>215.01</v>
      </c>
      <c r="F35">
        <v>197.85</v>
      </c>
      <c r="M35" s="109"/>
      <c r="N35" s="109"/>
      <c r="O35" s="109"/>
      <c r="P35" s="109"/>
      <c r="Q35" s="109"/>
      <c r="R35" s="109"/>
      <c r="S35" s="109"/>
      <c r="T35" s="109"/>
    </row>
    <row r="36" spans="2:20">
      <c r="B36" s="6">
        <v>61</v>
      </c>
      <c r="C36" s="6">
        <v>214.05</v>
      </c>
      <c r="D36" s="157">
        <v>197.72</v>
      </c>
      <c r="E36" s="108">
        <v>224.2</v>
      </c>
      <c r="F36">
        <v>206.04</v>
      </c>
    </row>
    <row r="37" spans="2:20">
      <c r="B37" s="6">
        <v>62</v>
      </c>
      <c r="C37" s="6">
        <v>222.66</v>
      </c>
      <c r="D37" s="157">
        <v>205.54</v>
      </c>
      <c r="E37" s="108">
        <v>233.68</v>
      </c>
      <c r="F37">
        <v>214.56</v>
      </c>
    </row>
    <row r="38" spans="2:20">
      <c r="B38" s="6">
        <v>63</v>
      </c>
      <c r="C38" s="6">
        <v>231.42</v>
      </c>
      <c r="D38" s="157">
        <v>213.65</v>
      </c>
      <c r="E38" s="108">
        <v>243.38</v>
      </c>
      <c r="F38">
        <v>223.44</v>
      </c>
    </row>
    <row r="39" spans="2:20">
      <c r="B39" s="6">
        <v>64</v>
      </c>
      <c r="C39" s="6">
        <v>240.29</v>
      </c>
      <c r="D39" s="157">
        <v>222.08</v>
      </c>
      <c r="E39" s="108">
        <v>253.22</v>
      </c>
      <c r="F39">
        <v>232.71</v>
      </c>
    </row>
    <row r="40" spans="2:20">
      <c r="B40" s="6">
        <v>65</v>
      </c>
      <c r="C40" s="6">
        <v>249.21</v>
      </c>
      <c r="D40" s="158">
        <v>230.83</v>
      </c>
      <c r="E40" s="108">
        <v>264.19</v>
      </c>
      <c r="F40">
        <v>242.39</v>
      </c>
    </row>
    <row r="41" spans="2:20">
      <c r="B41" s="6">
        <v>66</v>
      </c>
      <c r="C41" s="6">
        <v>258.19</v>
      </c>
      <c r="D41" s="157">
        <v>239.91</v>
      </c>
      <c r="E41" s="108">
        <v>276.02999999999997</v>
      </c>
      <c r="F41">
        <v>252.47</v>
      </c>
    </row>
    <row r="42" spans="2:20">
      <c r="B42" s="6">
        <v>67</v>
      </c>
      <c r="C42" s="6">
        <v>268.2</v>
      </c>
      <c r="D42" s="157">
        <v>249.31</v>
      </c>
      <c r="E42" s="108">
        <v>288.13</v>
      </c>
      <c r="F42">
        <v>263.77</v>
      </c>
    </row>
    <row r="43" spans="2:20">
      <c r="B43" s="6">
        <v>68</v>
      </c>
      <c r="C43" s="6">
        <v>279.58999999999997</v>
      </c>
      <c r="D43" s="157">
        <v>259.01</v>
      </c>
      <c r="E43" s="108">
        <v>300.56</v>
      </c>
      <c r="F43">
        <v>276.42</v>
      </c>
    </row>
    <row r="44" spans="2:20">
      <c r="B44" s="6">
        <v>69</v>
      </c>
      <c r="C44" s="6">
        <v>291.24</v>
      </c>
      <c r="D44" s="157">
        <v>269.70999999999998</v>
      </c>
      <c r="E44" s="108">
        <v>313.41000000000003</v>
      </c>
      <c r="F44">
        <v>289.51</v>
      </c>
    </row>
    <row r="45" spans="2:20">
      <c r="B45" s="6">
        <v>70</v>
      </c>
      <c r="C45" s="6">
        <v>303.14999999999998</v>
      </c>
      <c r="D45" s="158">
        <v>282.14999999999998</v>
      </c>
      <c r="E45" s="108">
        <v>326.70999999999998</v>
      </c>
      <c r="F45">
        <v>303.02</v>
      </c>
    </row>
    <row r="46" spans="2:20">
      <c r="B46" s="6">
        <v>71</v>
      </c>
      <c r="C46" s="6">
        <v>315.31</v>
      </c>
      <c r="D46" s="157">
        <v>294.81</v>
      </c>
      <c r="E46" s="108">
        <v>340.48</v>
      </c>
      <c r="F46">
        <v>316.82</v>
      </c>
    </row>
    <row r="47" spans="2:20">
      <c r="B47" s="6">
        <v>72</v>
      </c>
      <c r="C47" s="6">
        <v>327.8</v>
      </c>
      <c r="D47" s="157">
        <v>307.51</v>
      </c>
      <c r="E47" s="108">
        <v>354.77</v>
      </c>
      <c r="F47">
        <v>330.77</v>
      </c>
    </row>
    <row r="48" spans="2:20">
      <c r="B48" s="6">
        <v>73</v>
      </c>
      <c r="C48" s="6">
        <v>340.5</v>
      </c>
      <c r="D48" s="157">
        <v>320.13</v>
      </c>
      <c r="E48" s="108">
        <v>369.43</v>
      </c>
      <c r="F48">
        <v>344.76</v>
      </c>
    </row>
    <row r="49" spans="2:6">
      <c r="B49" s="6">
        <v>74</v>
      </c>
      <c r="C49" s="6">
        <v>353.11</v>
      </c>
      <c r="D49" s="157">
        <v>332.52</v>
      </c>
      <c r="E49" s="108">
        <v>384.12</v>
      </c>
      <c r="F49">
        <v>358.68</v>
      </c>
    </row>
    <row r="50" spans="2:6">
      <c r="B50" s="6">
        <v>75</v>
      </c>
      <c r="C50" s="6">
        <v>365.36</v>
      </c>
      <c r="D50" s="158">
        <v>344.46</v>
      </c>
      <c r="E50" s="108">
        <v>398.58</v>
      </c>
      <c r="F50">
        <v>372.33</v>
      </c>
    </row>
    <row r="51" spans="2:6">
      <c r="B51" s="6">
        <v>76</v>
      </c>
      <c r="C51" s="6">
        <v>376.86</v>
      </c>
      <c r="D51" s="157">
        <v>355.67</v>
      </c>
      <c r="E51" s="108" t="s">
        <v>240</v>
      </c>
      <c r="F51" s="108" t="s">
        <v>240</v>
      </c>
    </row>
    <row r="52" spans="2:6">
      <c r="B52" s="6">
        <v>77</v>
      </c>
      <c r="C52" s="6">
        <v>387.11</v>
      </c>
      <c r="D52" s="157">
        <v>365.99</v>
      </c>
      <c r="E52" s="108" t="s">
        <v>240</v>
      </c>
      <c r="F52" s="108" t="s">
        <v>240</v>
      </c>
    </row>
    <row r="53" spans="2:6">
      <c r="B53" s="6">
        <v>78</v>
      </c>
      <c r="C53" s="6">
        <v>395.54</v>
      </c>
      <c r="D53" s="157">
        <v>375.32</v>
      </c>
      <c r="E53" s="108" t="s">
        <v>240</v>
      </c>
      <c r="F53" s="108" t="s">
        <v>240</v>
      </c>
    </row>
    <row r="54" spans="2:6">
      <c r="B54" s="6">
        <v>79</v>
      </c>
      <c r="C54" s="6">
        <v>401.67</v>
      </c>
      <c r="D54" s="157">
        <v>383.49</v>
      </c>
      <c r="E54" s="108" t="s">
        <v>240</v>
      </c>
      <c r="F54" s="108" t="s">
        <v>240</v>
      </c>
    </row>
    <row r="55" spans="2:6" ht="15.75" thickBot="1">
      <c r="B55" s="6">
        <v>80</v>
      </c>
      <c r="C55" s="6">
        <v>405.2</v>
      </c>
      <c r="D55" s="159">
        <v>390.33</v>
      </c>
      <c r="E55" s="108" t="s">
        <v>240</v>
      </c>
      <c r="F55" s="108" t="s">
        <v>240</v>
      </c>
    </row>
    <row r="57" spans="2:6">
      <c r="C57" s="108" t="s">
        <v>238</v>
      </c>
      <c r="D57" s="108" t="s">
        <v>238</v>
      </c>
      <c r="E57" s="108" t="s">
        <v>239</v>
      </c>
      <c r="F57" s="108" t="s">
        <v>239</v>
      </c>
    </row>
    <row r="58" spans="2:6">
      <c r="B58" s="115" t="s">
        <v>233</v>
      </c>
      <c r="C58" s="115" t="s">
        <v>235</v>
      </c>
      <c r="D58" s="115" t="s">
        <v>237</v>
      </c>
      <c r="E58" s="115" t="s">
        <v>235</v>
      </c>
      <c r="F58" s="115" t="s">
        <v>237</v>
      </c>
    </row>
    <row r="59" spans="2:6">
      <c r="B59" s="6">
        <v>50</v>
      </c>
      <c r="C59" s="6">
        <v>341.91</v>
      </c>
      <c r="D59" s="6">
        <v>318.39</v>
      </c>
      <c r="E59" s="108">
        <v>345.86</v>
      </c>
      <c r="F59">
        <v>321.58</v>
      </c>
    </row>
    <row r="60" spans="2:6">
      <c r="B60" s="6">
        <v>51</v>
      </c>
      <c r="C60" s="6">
        <v>354.89</v>
      </c>
      <c r="D60" s="6">
        <v>330.34</v>
      </c>
      <c r="E60" s="108">
        <v>358.94</v>
      </c>
      <c r="F60">
        <v>333.66</v>
      </c>
    </row>
    <row r="61" spans="2:6">
      <c r="B61" s="6">
        <v>52</v>
      </c>
      <c r="C61" s="6">
        <v>368.06</v>
      </c>
      <c r="D61" s="6">
        <v>342.58</v>
      </c>
      <c r="E61" s="108">
        <v>372.23</v>
      </c>
      <c r="F61">
        <v>346.05</v>
      </c>
    </row>
    <row r="62" spans="2:6">
      <c r="B62" s="6">
        <v>53</v>
      </c>
      <c r="C62" s="6">
        <v>381.36</v>
      </c>
      <c r="D62" s="6">
        <v>355.15</v>
      </c>
      <c r="E62" s="108">
        <v>385.68</v>
      </c>
      <c r="F62">
        <v>358.77</v>
      </c>
    </row>
    <row r="63" spans="2:6">
      <c r="B63" s="6">
        <v>54</v>
      </c>
      <c r="C63" s="6">
        <v>394.75</v>
      </c>
      <c r="D63" s="6">
        <v>368.05</v>
      </c>
      <c r="E63" s="108">
        <v>399.23</v>
      </c>
      <c r="F63">
        <v>371.83</v>
      </c>
    </row>
    <row r="64" spans="2:6">
      <c r="B64" s="6">
        <v>55</v>
      </c>
      <c r="C64" s="6">
        <v>408.19</v>
      </c>
      <c r="D64" s="6">
        <v>381.26</v>
      </c>
      <c r="E64" s="108">
        <v>412.87</v>
      </c>
      <c r="F64">
        <v>385.23</v>
      </c>
    </row>
    <row r="65" spans="2:6">
      <c r="B65" s="6">
        <v>56</v>
      </c>
      <c r="C65" s="6">
        <v>421.73</v>
      </c>
      <c r="D65" s="6">
        <v>394.78</v>
      </c>
      <c r="E65" s="108">
        <v>426.64</v>
      </c>
      <c r="F65">
        <v>398.96</v>
      </c>
    </row>
    <row r="66" spans="2:6">
      <c r="B66" s="6">
        <v>57</v>
      </c>
      <c r="C66" s="6">
        <v>435.41</v>
      </c>
      <c r="D66" s="6">
        <v>408.59</v>
      </c>
      <c r="E66" s="108">
        <v>440.57</v>
      </c>
      <c r="F66">
        <v>412.98</v>
      </c>
    </row>
    <row r="67" spans="2:6">
      <c r="B67" s="6">
        <v>58</v>
      </c>
      <c r="C67" s="6">
        <v>449.3</v>
      </c>
      <c r="D67" s="6">
        <v>422.66</v>
      </c>
      <c r="E67" s="108">
        <v>454.76</v>
      </c>
      <c r="F67">
        <v>427.3</v>
      </c>
    </row>
    <row r="68" spans="2:6">
      <c r="B68" s="6">
        <v>59</v>
      </c>
      <c r="C68" s="6">
        <v>463.43</v>
      </c>
      <c r="D68" s="6">
        <v>436.99</v>
      </c>
      <c r="E68" s="108">
        <v>469.22</v>
      </c>
      <c r="F68">
        <v>441.9</v>
      </c>
    </row>
    <row r="69" spans="2:6">
      <c r="B69" s="6">
        <v>60</v>
      </c>
      <c r="C69" s="6">
        <v>477.79</v>
      </c>
      <c r="D69" s="6">
        <v>451.55</v>
      </c>
      <c r="E69" s="108">
        <v>483.94</v>
      </c>
      <c r="F69">
        <v>456.76</v>
      </c>
    </row>
    <row r="70" spans="2:6">
      <c r="B70" s="6">
        <v>61</v>
      </c>
      <c r="C70" s="6">
        <v>492.33</v>
      </c>
      <c r="D70" s="6">
        <v>466.26</v>
      </c>
      <c r="E70" s="108">
        <v>498.88</v>
      </c>
      <c r="F70">
        <v>471.8</v>
      </c>
    </row>
    <row r="71" spans="2:6">
      <c r="B71" s="6">
        <v>62</v>
      </c>
      <c r="C71" s="6">
        <v>507.05</v>
      </c>
      <c r="D71" s="6">
        <v>480.98</v>
      </c>
      <c r="E71" s="108">
        <v>514.04</v>
      </c>
      <c r="F71">
        <v>486.88</v>
      </c>
    </row>
    <row r="72" spans="2:6">
      <c r="B72" s="6">
        <v>63</v>
      </c>
      <c r="C72" s="6">
        <v>521.82000000000005</v>
      </c>
      <c r="D72" s="6">
        <v>495.65</v>
      </c>
      <c r="E72" s="108">
        <v>529.25</v>
      </c>
      <c r="F72">
        <v>501.93</v>
      </c>
    </row>
    <row r="73" spans="2:6">
      <c r="B73" s="6">
        <v>64</v>
      </c>
      <c r="C73" s="6">
        <v>536.36</v>
      </c>
      <c r="D73" s="6">
        <v>510.14</v>
      </c>
      <c r="E73" s="108">
        <v>544.26</v>
      </c>
      <c r="F73">
        <v>516.84</v>
      </c>
    </row>
    <row r="74" spans="2:6">
      <c r="B74" s="6">
        <v>65</v>
      </c>
      <c r="C74" s="6">
        <v>550.49</v>
      </c>
      <c r="D74" s="6">
        <v>524.32000000000005</v>
      </c>
      <c r="E74" s="108">
        <v>559.45000000000005</v>
      </c>
      <c r="F74">
        <v>531.46</v>
      </c>
    </row>
    <row r="75" spans="2:6">
      <c r="B75" s="6">
        <v>66</v>
      </c>
      <c r="C75" s="6">
        <v>563.91999999999996</v>
      </c>
      <c r="D75" s="6">
        <v>537.97</v>
      </c>
      <c r="E75" s="108">
        <v>574.4</v>
      </c>
      <c r="F75">
        <v>545.6</v>
      </c>
    </row>
    <row r="76" spans="2:6">
      <c r="B76" s="6">
        <v>67</v>
      </c>
      <c r="C76" s="6">
        <v>576.88</v>
      </c>
      <c r="D76" s="6">
        <v>550.99</v>
      </c>
      <c r="E76" s="108">
        <v>588.4</v>
      </c>
      <c r="F76">
        <v>559.64</v>
      </c>
    </row>
    <row r="77" spans="2:6">
      <c r="B77" s="6">
        <v>68</v>
      </c>
      <c r="C77" s="6">
        <v>589.19000000000005</v>
      </c>
      <c r="D77" s="6">
        <v>563.32000000000005</v>
      </c>
      <c r="E77" s="108">
        <v>601.15</v>
      </c>
      <c r="F77">
        <v>573.58000000000004</v>
      </c>
    </row>
    <row r="78" spans="2:6">
      <c r="B78" s="6">
        <v>69</v>
      </c>
      <c r="C78" s="6">
        <v>599.92999999999995</v>
      </c>
      <c r="D78" s="6">
        <v>575.25</v>
      </c>
      <c r="E78" s="108">
        <v>612.45000000000005</v>
      </c>
      <c r="F78">
        <v>586.77</v>
      </c>
    </row>
    <row r="79" spans="2:6">
      <c r="B79" s="6">
        <v>70</v>
      </c>
      <c r="C79" s="6">
        <v>608.97</v>
      </c>
      <c r="D79" s="6">
        <v>587.12</v>
      </c>
      <c r="E79" s="108">
        <v>622.20000000000005</v>
      </c>
      <c r="F79">
        <v>599.12</v>
      </c>
    </row>
    <row r="80" spans="2:6">
      <c r="B80" s="6">
        <v>71</v>
      </c>
      <c r="C80" s="6">
        <v>616.27</v>
      </c>
      <c r="D80" s="6">
        <v>598.11</v>
      </c>
      <c r="E80" s="108">
        <v>630.38</v>
      </c>
      <c r="F80">
        <v>610.66</v>
      </c>
    </row>
    <row r="81" spans="2:6">
      <c r="B81" s="6">
        <v>72</v>
      </c>
      <c r="C81" s="6">
        <v>621.94000000000005</v>
      </c>
      <c r="D81" s="6">
        <v>608.29</v>
      </c>
      <c r="E81" s="108">
        <v>637.11</v>
      </c>
      <c r="F81">
        <v>621.44000000000005</v>
      </c>
    </row>
    <row r="82" spans="2:6">
      <c r="B82" s="6">
        <v>73</v>
      </c>
      <c r="C82" s="6">
        <v>626.21</v>
      </c>
      <c r="D82" s="6">
        <v>617.61</v>
      </c>
      <c r="E82" s="108">
        <v>642.6</v>
      </c>
      <c r="F82">
        <v>631.46</v>
      </c>
    </row>
    <row r="83" spans="2:6">
      <c r="B83" s="6">
        <v>74</v>
      </c>
      <c r="C83" s="6">
        <v>629.49</v>
      </c>
      <c r="D83" s="6">
        <v>626.37</v>
      </c>
      <c r="E83" s="108">
        <v>647.25</v>
      </c>
      <c r="F83">
        <v>641.01</v>
      </c>
    </row>
    <row r="84" spans="2:6">
      <c r="B84" s="6">
        <v>75</v>
      </c>
      <c r="C84" s="6">
        <v>632.66999999999996</v>
      </c>
      <c r="D84" s="6">
        <v>635.01</v>
      </c>
      <c r="E84" s="108">
        <v>651.89</v>
      </c>
      <c r="F84">
        <v>650.52</v>
      </c>
    </row>
    <row r="85" spans="2:6">
      <c r="B85" s="6">
        <v>76</v>
      </c>
      <c r="C85" s="6">
        <v>635.98</v>
      </c>
      <c r="D85" s="6">
        <v>643.23</v>
      </c>
      <c r="E85" s="108" t="s">
        <v>240</v>
      </c>
      <c r="F85" s="108" t="s">
        <v>240</v>
      </c>
    </row>
    <row r="86" spans="2:6">
      <c r="B86" s="6">
        <v>77</v>
      </c>
      <c r="C86" s="6">
        <v>638.76</v>
      </c>
      <c r="D86" s="6">
        <v>650.44000000000005</v>
      </c>
      <c r="E86" s="108" t="s">
        <v>240</v>
      </c>
      <c r="F86" s="108" t="s">
        <v>240</v>
      </c>
    </row>
    <row r="87" spans="2:6">
      <c r="B87" s="6">
        <v>78</v>
      </c>
      <c r="C87" s="6">
        <v>640.73</v>
      </c>
      <c r="D87" s="6">
        <v>656.39</v>
      </c>
      <c r="E87" s="108" t="s">
        <v>240</v>
      </c>
      <c r="F87" s="108" t="s">
        <v>240</v>
      </c>
    </row>
    <row r="88" spans="2:6">
      <c r="B88" s="6">
        <v>79</v>
      </c>
      <c r="C88" s="6">
        <v>641.48</v>
      </c>
      <c r="D88" s="6">
        <v>660.78</v>
      </c>
      <c r="E88" s="108" t="s">
        <v>240</v>
      </c>
      <c r="F88" s="108" t="s">
        <v>240</v>
      </c>
    </row>
    <row r="89" spans="2:6">
      <c r="B89" s="6">
        <v>80</v>
      </c>
      <c r="C89" s="6">
        <v>640.54999999999995</v>
      </c>
      <c r="D89" s="6">
        <v>663.28</v>
      </c>
      <c r="E89" s="108" t="s">
        <v>240</v>
      </c>
      <c r="F89" s="108" t="s">
        <v>240</v>
      </c>
    </row>
  </sheetData>
  <sheetProtection password="C47E" sheet="1" objects="1" scenarios="1"/>
  <mergeCells count="1">
    <mergeCell ref="C22:F22"/>
  </mergeCells>
  <pageMargins left="0.7" right="0.7" top="0.75" bottom="0.75" header="0.3" footer="0.3"/>
  <pageSetup scale="95" orientation="landscape" r:id="rId1"/>
  <headerFoot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workbookViewId="0">
      <selection activeCell="A23" sqref="A23"/>
    </sheetView>
  </sheetViews>
  <sheetFormatPr defaultRowHeight="12.75"/>
  <cols>
    <col min="1" max="1" width="14" customWidth="1"/>
    <col min="2" max="5" width="10.5703125" customWidth="1"/>
    <col min="7" max="10" width="10.5703125" customWidth="1"/>
    <col min="25" max="25" width="20.140625" customWidth="1"/>
    <col min="28" max="28" width="5.28515625" customWidth="1"/>
    <col min="30" max="30" width="17.5703125" customWidth="1"/>
    <col min="31" max="31" width="5.28515625" bestFit="1" customWidth="1"/>
    <col min="32" max="32" width="13.5703125" bestFit="1" customWidth="1"/>
    <col min="33" max="33" width="5.140625" bestFit="1" customWidth="1"/>
    <col min="34" max="34" width="13.5703125" bestFit="1" customWidth="1"/>
    <col min="35" max="35" width="10.28515625" bestFit="1" customWidth="1"/>
  </cols>
  <sheetData>
    <row r="1" spans="1:39">
      <c r="A1" t="s">
        <v>21</v>
      </c>
      <c r="H1" t="str">
        <f>IF(N3="N","N",IF(OR(I2="New Hampshire",I2="North Carolina",I2="South Carolina",I2="Texas",I2="West Virginia"),"Y2","Y1"))</f>
        <v>N</v>
      </c>
      <c r="Z1" s="69">
        <f>VLOOKUP('Money Purchase Calculator'!A12,Y2:Z4,2,0)</f>
        <v>2</v>
      </c>
      <c r="AA1" s="69">
        <f>VLOOKUP(Z1,Z2:AA4,2,0)</f>
        <v>71</v>
      </c>
      <c r="AB1" s="69"/>
      <c r="AE1" s="82" t="s">
        <v>142</v>
      </c>
      <c r="AF1" s="82" t="s">
        <v>143</v>
      </c>
      <c r="AG1" s="82" t="s">
        <v>145</v>
      </c>
      <c r="AH1" s="82" t="s">
        <v>160</v>
      </c>
      <c r="AI1" s="82" t="s">
        <v>161</v>
      </c>
      <c r="AJ1" s="82" t="s">
        <v>152</v>
      </c>
      <c r="AK1" s="82" t="s">
        <v>20</v>
      </c>
      <c r="AL1" s="82" t="s">
        <v>153</v>
      </c>
    </row>
    <row r="2" spans="1:39">
      <c r="I2" t="str">
        <f>'Money Purchase Calculator'!A18</f>
        <v>Nebraska</v>
      </c>
      <c r="O2">
        <v>1</v>
      </c>
      <c r="P2">
        <v>0</v>
      </c>
      <c r="Q2" t="s">
        <v>2</v>
      </c>
      <c r="R2" t="s">
        <v>27</v>
      </c>
      <c r="S2" t="s">
        <v>32</v>
      </c>
      <c r="T2" t="s">
        <v>54</v>
      </c>
      <c r="U2">
        <v>0</v>
      </c>
      <c r="V2">
        <v>0</v>
      </c>
      <c r="W2">
        <v>1</v>
      </c>
      <c r="Y2" t="s">
        <v>65</v>
      </c>
      <c r="Z2">
        <v>1</v>
      </c>
      <c r="AA2">
        <v>10</v>
      </c>
      <c r="AE2" t="str">
        <f>VLOOKUP($I$2,$AD$9:$AI$59,2,0)</f>
        <v>X</v>
      </c>
      <c r="AF2" t="str">
        <f>VLOOKUP($I$2,$AD$9:$AI$59,3,0)</f>
        <v>X</v>
      </c>
      <c r="AG2" t="str">
        <f>VLOOKUP($I$2,$AD$9:$AI$59,4,0)</f>
        <v>X</v>
      </c>
      <c r="AH2" t="str">
        <f>VLOOKUP($I$2,$AD$9:$AI$59,5,0)</f>
        <v>X</v>
      </c>
      <c r="AI2" t="str">
        <f>VLOOKUP($I$2,$AD$9:$AI$59,6,0)</f>
        <v>X</v>
      </c>
      <c r="AJ2" t="str">
        <f>VLOOKUP($I$2,$AD$9:$AL$59,7,0)</f>
        <v>X</v>
      </c>
      <c r="AK2" t="str">
        <f>VLOOKUP($I$2,$AD$9:$AL$59,8,0)</f>
        <v>X</v>
      </c>
      <c r="AL2" t="str">
        <f>VLOOKUP($I$2,$AD$9:$AL$59,9,0)</f>
        <v>X</v>
      </c>
    </row>
    <row r="3" spans="1:39">
      <c r="A3" s="47">
        <f>Z1</f>
        <v>2</v>
      </c>
      <c r="B3" t="s">
        <v>22</v>
      </c>
      <c r="H3" s="12" t="str">
        <f>IF(N3="N","N",IF(VLOOKUP(I2,'State Availability'!A6:F56,6,0)="X","Y2","Y1"))</f>
        <v>N</v>
      </c>
      <c r="I3" s="4" t="s">
        <v>198</v>
      </c>
      <c r="N3" t="str">
        <f>MID('Money Purchase Calculator'!A17,1,1)</f>
        <v>N</v>
      </c>
      <c r="O3">
        <v>2</v>
      </c>
      <c r="P3">
        <f t="shared" ref="P3:P66" si="0">P2+1</f>
        <v>1</v>
      </c>
      <c r="Q3" t="s">
        <v>35</v>
      </c>
      <c r="R3" t="s">
        <v>53</v>
      </c>
      <c r="S3" t="s">
        <v>31</v>
      </c>
      <c r="T3" t="s">
        <v>55</v>
      </c>
      <c r="U3">
        <v>5000</v>
      </c>
      <c r="V3">
        <v>1</v>
      </c>
      <c r="W3">
        <f t="shared" ref="W3:W19" si="1">W2+1</f>
        <v>2</v>
      </c>
      <c r="Y3" t="s">
        <v>40</v>
      </c>
      <c r="Z3">
        <v>2</v>
      </c>
      <c r="AA3">
        <f>121-D6</f>
        <v>71</v>
      </c>
      <c r="AD3" t="str">
        <f>IF($A$3=1,AE3,IF($A$3=2,AG3,AI3))</f>
        <v>X</v>
      </c>
      <c r="AE3" t="str">
        <f>IF($N$3="N",AE2,AF2)</f>
        <v>X</v>
      </c>
      <c r="AG3" t="str">
        <f>IF($N$3="N",AG2,AH2)</f>
        <v>X</v>
      </c>
      <c r="AI3" t="str">
        <f>AI2</f>
        <v>X</v>
      </c>
    </row>
    <row r="4" spans="1:39">
      <c r="A4" s="47">
        <v>1</v>
      </c>
      <c r="B4" t="s">
        <v>57</v>
      </c>
      <c r="H4" s="12" t="str">
        <f>IF(I2="Montana","Y","N")</f>
        <v>N</v>
      </c>
      <c r="I4" t="s">
        <v>33</v>
      </c>
      <c r="O4">
        <v>3</v>
      </c>
      <c r="P4">
        <f t="shared" si="0"/>
        <v>2</v>
      </c>
      <c r="T4" t="s">
        <v>31</v>
      </c>
      <c r="U4">
        <v>10000</v>
      </c>
      <c r="V4">
        <v>2</v>
      </c>
      <c r="W4">
        <f t="shared" si="1"/>
        <v>3</v>
      </c>
      <c r="Y4" t="s">
        <v>69</v>
      </c>
      <c r="Z4">
        <v>3</v>
      </c>
      <c r="AA4">
        <f>121-D6</f>
        <v>71</v>
      </c>
    </row>
    <row r="5" spans="1:39">
      <c r="A5" s="11"/>
      <c r="H5" s="12"/>
      <c r="P5">
        <f t="shared" si="0"/>
        <v>3</v>
      </c>
      <c r="V5">
        <v>3</v>
      </c>
      <c r="W5">
        <f t="shared" si="1"/>
        <v>4</v>
      </c>
    </row>
    <row r="6" spans="1:39">
      <c r="A6" s="11">
        <f>D6</f>
        <v>50</v>
      </c>
      <c r="B6" t="s">
        <v>42</v>
      </c>
      <c r="D6">
        <f>'Money Purchase Calculator'!A13</f>
        <v>50</v>
      </c>
      <c r="G6" s="4"/>
      <c r="P6">
        <f t="shared" si="0"/>
        <v>4</v>
      </c>
      <c r="V6">
        <v>4</v>
      </c>
      <c r="W6">
        <f t="shared" si="1"/>
        <v>5</v>
      </c>
      <c r="AE6" s="182" t="s">
        <v>65</v>
      </c>
      <c r="AF6" s="183"/>
      <c r="AG6" s="182" t="s">
        <v>40</v>
      </c>
      <c r="AH6" s="184"/>
      <c r="AI6" s="74" t="s">
        <v>41</v>
      </c>
      <c r="AJ6" s="185" t="s">
        <v>43</v>
      </c>
      <c r="AK6" s="186"/>
      <c r="AL6" s="187"/>
    </row>
    <row r="7" spans="1:39">
      <c r="A7" s="11" t="str">
        <f>D7</f>
        <v>M</v>
      </c>
      <c r="B7" t="s">
        <v>24</v>
      </c>
      <c r="D7" t="str">
        <f>MID('Money Purchase Calculator'!A14,1,1)</f>
        <v>M</v>
      </c>
      <c r="H7" s="12" t="s">
        <v>31</v>
      </c>
      <c r="P7">
        <f t="shared" si="0"/>
        <v>5</v>
      </c>
      <c r="W7">
        <f t="shared" si="1"/>
        <v>6</v>
      </c>
      <c r="AE7" s="147" t="s">
        <v>142</v>
      </c>
      <c r="AF7" s="73" t="s">
        <v>144</v>
      </c>
      <c r="AG7" s="147" t="s">
        <v>145</v>
      </c>
      <c r="AH7" s="147" t="s">
        <v>144</v>
      </c>
      <c r="AI7" s="75" t="s">
        <v>146</v>
      </c>
      <c r="AJ7" s="78" t="s">
        <v>152</v>
      </c>
      <c r="AK7" s="78" t="s">
        <v>20</v>
      </c>
      <c r="AL7" s="78" t="s">
        <v>153</v>
      </c>
    </row>
    <row r="8" spans="1:39">
      <c r="A8" s="11" t="str">
        <f>D8</f>
        <v>NS</v>
      </c>
      <c r="B8" t="s">
        <v>25</v>
      </c>
      <c r="D8" t="str">
        <f>'Money Purchase Calculator'!A15</f>
        <v>NS</v>
      </c>
      <c r="H8" s="12"/>
      <c r="P8">
        <f t="shared" si="0"/>
        <v>6</v>
      </c>
      <c r="W8">
        <f t="shared" si="1"/>
        <v>7</v>
      </c>
    </row>
    <row r="9" spans="1:39">
      <c r="A9" s="12">
        <f>F9</f>
        <v>9957</v>
      </c>
      <c r="B9" t="s">
        <v>56</v>
      </c>
      <c r="F9">
        <f>'Money Purchase Calculator'!A20</f>
        <v>9957</v>
      </c>
      <c r="H9" s="12"/>
      <c r="P9">
        <f t="shared" si="0"/>
        <v>7</v>
      </c>
      <c r="W9">
        <f t="shared" si="1"/>
        <v>8</v>
      </c>
      <c r="AD9" s="70" t="str">
        <f>'State Availability'!A6</f>
        <v>Alabama</v>
      </c>
      <c r="AE9" s="71" t="str">
        <f>'State Availability'!B6</f>
        <v>X</v>
      </c>
      <c r="AF9" s="71" t="str">
        <f>'State Availability'!C6</f>
        <v>X</v>
      </c>
      <c r="AG9" s="71" t="str">
        <f>'State Availability'!D6</f>
        <v>X</v>
      </c>
      <c r="AH9" s="71" t="str">
        <f>IF(OR('State Availability'!E6="X",'State Availability'!F6="X"),"X",0)</f>
        <v>X</v>
      </c>
      <c r="AI9" s="71" t="str">
        <f>'State Availability'!G6</f>
        <v>X</v>
      </c>
      <c r="AJ9" s="71" t="str">
        <f>'State Availability'!H6</f>
        <v>X</v>
      </c>
      <c r="AK9" s="71" t="str">
        <f>'State Availability'!I6</f>
        <v>X</v>
      </c>
      <c r="AL9" s="71" t="str">
        <f>'State Availability'!J6</f>
        <v>X</v>
      </c>
      <c r="AM9" s="79">
        <f>'State Availability'!K6</f>
        <v>0</v>
      </c>
    </row>
    <row r="10" spans="1:39">
      <c r="A10" s="12"/>
      <c r="P10">
        <f t="shared" si="0"/>
        <v>8</v>
      </c>
      <c r="W10">
        <f t="shared" si="1"/>
        <v>9</v>
      </c>
      <c r="AC10" s="6"/>
      <c r="AD10" s="70" t="str">
        <f>'State Availability'!A7</f>
        <v>Alaska</v>
      </c>
      <c r="AE10" s="71" t="str">
        <f>'State Availability'!B7</f>
        <v>X</v>
      </c>
      <c r="AF10" s="71" t="str">
        <f>'State Availability'!C7</f>
        <v>X</v>
      </c>
      <c r="AG10" s="71" t="str">
        <f>'State Availability'!D7</f>
        <v>X</v>
      </c>
      <c r="AH10" s="71" t="str">
        <f>IF(OR('State Availability'!E7="X",'State Availability'!F7="X"),"X",0)</f>
        <v>X</v>
      </c>
      <c r="AI10" s="71" t="str">
        <f>'State Availability'!G7</f>
        <v>X</v>
      </c>
      <c r="AJ10" s="71" t="str">
        <f>'State Availability'!H7</f>
        <v>X</v>
      </c>
      <c r="AK10" s="71" t="str">
        <f>'State Availability'!I7</f>
        <v>X</v>
      </c>
      <c r="AL10" s="71" t="str">
        <f>'State Availability'!J7</f>
        <v>X</v>
      </c>
      <c r="AM10" s="79">
        <f>'State Availability'!K7</f>
        <v>0</v>
      </c>
    </row>
    <row r="11" spans="1:3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P11">
        <f t="shared" si="0"/>
        <v>9</v>
      </c>
      <c r="W11">
        <f t="shared" si="1"/>
        <v>10</v>
      </c>
      <c r="AC11" s="6"/>
      <c r="AD11" s="70" t="str">
        <f>'State Availability'!A8</f>
        <v>Arizona</v>
      </c>
      <c r="AE11" s="71" t="str">
        <f>'State Availability'!B8</f>
        <v>X</v>
      </c>
      <c r="AF11" s="71" t="str">
        <f>'State Availability'!C8</f>
        <v>X</v>
      </c>
      <c r="AG11" s="71" t="str">
        <f>'State Availability'!D8</f>
        <v>X</v>
      </c>
      <c r="AH11" s="71" t="str">
        <f>IF(OR('State Availability'!E8="X",'State Availability'!F8="X"),"X",0)</f>
        <v>X</v>
      </c>
      <c r="AI11" s="71" t="str">
        <f>'State Availability'!G8</f>
        <v>X</v>
      </c>
      <c r="AJ11" s="71" t="str">
        <f>'State Availability'!H8</f>
        <v>X</v>
      </c>
      <c r="AK11" s="71" t="str">
        <f>'State Availability'!I8</f>
        <v>X</v>
      </c>
      <c r="AL11" s="71" t="str">
        <f>'State Availability'!J8</f>
        <v>X</v>
      </c>
      <c r="AM11" s="79">
        <f>'State Availability'!K8</f>
        <v>0</v>
      </c>
    </row>
    <row r="12" spans="1:39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AC12" s="6"/>
      <c r="AD12" s="70" t="str">
        <f>'State Availability'!A9</f>
        <v>Arkansas</v>
      </c>
      <c r="AE12" s="71" t="str">
        <f>'State Availability'!B9</f>
        <v>X</v>
      </c>
      <c r="AF12" s="71" t="str">
        <f>'State Availability'!C9</f>
        <v>X</v>
      </c>
      <c r="AG12" s="71" t="str">
        <f>'State Availability'!D9</f>
        <v>X</v>
      </c>
      <c r="AH12" s="71" t="str">
        <f>IF(OR('State Availability'!E9="X",'State Availability'!F9="X"),"X",0)</f>
        <v>X</v>
      </c>
      <c r="AI12" s="71" t="str">
        <f>'State Availability'!G9</f>
        <v>X</v>
      </c>
      <c r="AJ12" s="71" t="str">
        <f>'State Availability'!H9</f>
        <v>X</v>
      </c>
      <c r="AK12" s="71" t="str">
        <f>'State Availability'!I9</f>
        <v>X</v>
      </c>
      <c r="AL12" s="71" t="str">
        <f>'State Availability'!J9</f>
        <v>X</v>
      </c>
      <c r="AM12" s="79">
        <f>'State Availability'!K9</f>
        <v>0</v>
      </c>
    </row>
    <row r="13" spans="1:3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C13" s="6"/>
      <c r="AD13" s="70" t="str">
        <f>'State Availability'!A10</f>
        <v>California</v>
      </c>
      <c r="AE13" s="71" t="str">
        <f>'State Availability'!B10</f>
        <v>X</v>
      </c>
      <c r="AF13" s="71" t="str">
        <f>'State Availability'!C10</f>
        <v>X</v>
      </c>
      <c r="AG13" s="71" t="str">
        <f>'State Availability'!D10</f>
        <v>X</v>
      </c>
      <c r="AH13" s="71" t="str">
        <f>IF(OR('State Availability'!E10="X",'State Availability'!F10="X"),"X",0)</f>
        <v>X</v>
      </c>
      <c r="AI13" s="71" t="str">
        <f>'State Availability'!G10</f>
        <v>X</v>
      </c>
      <c r="AJ13" s="71" t="str">
        <f>'State Availability'!H10</f>
        <v>X</v>
      </c>
      <c r="AK13" s="71" t="str">
        <f>'State Availability'!I10</f>
        <v>X</v>
      </c>
      <c r="AL13" s="71">
        <f>'State Availability'!J10</f>
        <v>0</v>
      </c>
      <c r="AM13" s="79">
        <f>'State Availability'!K10</f>
        <v>0</v>
      </c>
    </row>
    <row r="14" spans="1:3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AD14" s="70" t="str">
        <f>'State Availability'!A11</f>
        <v>Colorado</v>
      </c>
      <c r="AE14" s="71" t="str">
        <f>'State Availability'!B11</f>
        <v>X</v>
      </c>
      <c r="AF14" s="71" t="str">
        <f>'State Availability'!C11</f>
        <v>X</v>
      </c>
      <c r="AG14" s="71" t="str">
        <f>'State Availability'!D11</f>
        <v>X</v>
      </c>
      <c r="AH14" s="71" t="str">
        <f>IF(OR('State Availability'!E11="X",'State Availability'!F11="X"),"X",0)</f>
        <v>X</v>
      </c>
      <c r="AI14" s="71" t="str">
        <f>'State Availability'!G11</f>
        <v>X</v>
      </c>
      <c r="AJ14" s="71" t="str">
        <f>'State Availability'!H11</f>
        <v>X</v>
      </c>
      <c r="AK14" s="71" t="str">
        <f>'State Availability'!I11</f>
        <v>X</v>
      </c>
      <c r="AL14" s="71" t="str">
        <f>'State Availability'!J11</f>
        <v>X</v>
      </c>
      <c r="AM14" s="79">
        <f>'State Availability'!K11</f>
        <v>0</v>
      </c>
    </row>
    <row r="15" spans="1:39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AD15" s="70" t="str">
        <f>'State Availability'!A12</f>
        <v>Connecticut</v>
      </c>
      <c r="AE15" s="71" t="str">
        <f>'State Availability'!B12</f>
        <v>X</v>
      </c>
      <c r="AF15" s="71" t="str">
        <f>'State Availability'!C12</f>
        <v>X</v>
      </c>
      <c r="AG15" s="71" t="str">
        <f>'State Availability'!D12</f>
        <v>X</v>
      </c>
      <c r="AH15" s="71" t="str">
        <f>IF(OR('State Availability'!E12="X",'State Availability'!F12="X"),"X",0)</f>
        <v>X</v>
      </c>
      <c r="AI15" s="71" t="str">
        <f>'State Availability'!G12</f>
        <v>X</v>
      </c>
      <c r="AJ15" s="71" t="str">
        <f>'State Availability'!H12</f>
        <v>X</v>
      </c>
      <c r="AK15" s="71" t="str">
        <f>'State Availability'!I12</f>
        <v>X</v>
      </c>
      <c r="AL15" s="71" t="str">
        <f>'State Availability'!J12</f>
        <v>X</v>
      </c>
      <c r="AM15" s="79">
        <f>'State Availability'!K12</f>
        <v>0</v>
      </c>
    </row>
    <row r="16" spans="1:3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AD16" s="70" t="str">
        <f>'State Availability'!A13</f>
        <v>Delaware</v>
      </c>
      <c r="AE16" s="71" t="str">
        <f>'State Availability'!B13</f>
        <v>X</v>
      </c>
      <c r="AF16" s="71" t="str">
        <f>'State Availability'!C13</f>
        <v>X</v>
      </c>
      <c r="AG16" s="71" t="str">
        <f>'State Availability'!D13</f>
        <v>X</v>
      </c>
      <c r="AH16" s="71" t="str">
        <f>IF(OR('State Availability'!E13="X",'State Availability'!F13="X"),"X",0)</f>
        <v>X</v>
      </c>
      <c r="AI16" s="71" t="str">
        <f>'State Availability'!G13</f>
        <v>X</v>
      </c>
      <c r="AJ16" s="71" t="str">
        <f>'State Availability'!H13</f>
        <v>X</v>
      </c>
      <c r="AK16" s="71" t="str">
        <f>'State Availability'!I13</f>
        <v>X</v>
      </c>
      <c r="AL16" s="71" t="str">
        <f>'State Availability'!J13</f>
        <v>X</v>
      </c>
      <c r="AM16" s="79">
        <f>'State Availability'!K13</f>
        <v>0</v>
      </c>
    </row>
    <row r="17" spans="1:39">
      <c r="P17">
        <f>P11+1</f>
        <v>10</v>
      </c>
      <c r="W17">
        <f>W11+1</f>
        <v>11</v>
      </c>
      <c r="AD17" s="70" t="str">
        <f>'State Availability'!A14</f>
        <v>District of Columbia</v>
      </c>
      <c r="AE17" s="71" t="str">
        <f>'State Availability'!B14</f>
        <v>X</v>
      </c>
      <c r="AF17" s="71" t="str">
        <f>'State Availability'!C14</f>
        <v>X</v>
      </c>
      <c r="AG17" s="71" t="str">
        <f>'State Availability'!D14</f>
        <v>X</v>
      </c>
      <c r="AH17" s="71" t="str">
        <f>IF(OR('State Availability'!E14="X",'State Availability'!F14="X"),"X",0)</f>
        <v>X</v>
      </c>
      <c r="AI17" s="71" t="str">
        <f>'State Availability'!G14</f>
        <v>X</v>
      </c>
      <c r="AJ17" s="71" t="str">
        <f>'State Availability'!H14</f>
        <v>X</v>
      </c>
      <c r="AK17" s="71" t="str">
        <f>'State Availability'!I14</f>
        <v>X</v>
      </c>
      <c r="AL17" s="71" t="str">
        <f>'State Availability'!J14</f>
        <v>X</v>
      </c>
      <c r="AM17" s="79">
        <f>'State Availability'!K14</f>
        <v>0</v>
      </c>
    </row>
    <row r="18" spans="1:39">
      <c r="P18">
        <f t="shared" si="0"/>
        <v>11</v>
      </c>
      <c r="W18">
        <f t="shared" si="1"/>
        <v>12</v>
      </c>
      <c r="AD18" s="70" t="str">
        <f>'State Availability'!A15</f>
        <v>Florida</v>
      </c>
      <c r="AE18" s="71" t="str">
        <f>'State Availability'!B15</f>
        <v>X</v>
      </c>
      <c r="AF18" s="71" t="str">
        <f>'State Availability'!C15</f>
        <v>X</v>
      </c>
      <c r="AG18" s="71" t="str">
        <f>'State Availability'!D15</f>
        <v>X</v>
      </c>
      <c r="AH18" s="71" t="str">
        <f>IF(OR('State Availability'!E15="X",'State Availability'!F15="X"),"X",0)</f>
        <v>X</v>
      </c>
      <c r="AI18" s="71" t="str">
        <f>'State Availability'!G15</f>
        <v>X</v>
      </c>
      <c r="AJ18" s="71" t="str">
        <f>'State Availability'!H15</f>
        <v>X</v>
      </c>
      <c r="AK18" s="71" t="str">
        <f>'State Availability'!I15</f>
        <v>X</v>
      </c>
      <c r="AL18" s="71" t="str">
        <f>'State Availability'!J15</f>
        <v>X</v>
      </c>
      <c r="AM18" s="79">
        <f>'State Availability'!K15</f>
        <v>0</v>
      </c>
    </row>
    <row r="19" spans="1:39" ht="13.5" thickBot="1">
      <c r="P19">
        <f t="shared" si="0"/>
        <v>12</v>
      </c>
      <c r="W19">
        <f t="shared" si="1"/>
        <v>13</v>
      </c>
      <c r="AD19" s="70" t="str">
        <f>'State Availability'!A16</f>
        <v>Georgia</v>
      </c>
      <c r="AE19" s="71" t="str">
        <f>'State Availability'!B16</f>
        <v>X</v>
      </c>
      <c r="AF19" s="71" t="str">
        <f>'State Availability'!C16</f>
        <v>X</v>
      </c>
      <c r="AG19" s="71" t="str">
        <f>'State Availability'!D16</f>
        <v>X</v>
      </c>
      <c r="AH19" s="71" t="str">
        <f>IF(OR('State Availability'!E16="X",'State Availability'!F16="X"),"X",0)</f>
        <v>X</v>
      </c>
      <c r="AI19" s="71" t="str">
        <f>'State Availability'!G16</f>
        <v>X</v>
      </c>
      <c r="AJ19" s="71" t="str">
        <f>'State Availability'!H16</f>
        <v>X</v>
      </c>
      <c r="AK19" s="71" t="str">
        <f>'State Availability'!I16</f>
        <v>X</v>
      </c>
      <c r="AL19" s="71" t="str">
        <f>'State Availability'!J16</f>
        <v>X</v>
      </c>
      <c r="AM19" s="79">
        <f>'State Availability'!K16</f>
        <v>0</v>
      </c>
    </row>
    <row r="20" spans="1:39" s="6" customFormat="1">
      <c r="B20" s="188" t="s">
        <v>50</v>
      </c>
      <c r="C20" s="189"/>
      <c r="D20" s="189"/>
      <c r="E20" s="189"/>
      <c r="F20" s="148"/>
      <c r="G20" s="189" t="s">
        <v>18</v>
      </c>
      <c r="H20" s="189"/>
      <c r="I20" s="189"/>
      <c r="J20" s="190"/>
      <c r="P20">
        <f t="shared" si="0"/>
        <v>13</v>
      </c>
      <c r="W20"/>
      <c r="AC20"/>
      <c r="AD20" s="70" t="str">
        <f>'State Availability'!A17</f>
        <v>Hawaii</v>
      </c>
      <c r="AE20" s="71" t="str">
        <f>'State Availability'!B17</f>
        <v>X</v>
      </c>
      <c r="AF20" s="71" t="str">
        <f>'State Availability'!C17</f>
        <v>X</v>
      </c>
      <c r="AG20" s="71" t="str">
        <f>'State Availability'!D17</f>
        <v>X</v>
      </c>
      <c r="AH20" s="71" t="str">
        <f>IF(OR('State Availability'!E17="X",'State Availability'!F17="X"),"X",0)</f>
        <v>X</v>
      </c>
      <c r="AI20" s="71" t="str">
        <f>'State Availability'!G17</f>
        <v>X</v>
      </c>
      <c r="AJ20" s="71" t="str">
        <f>'State Availability'!H17</f>
        <v>X</v>
      </c>
      <c r="AK20" s="71" t="str">
        <f>'State Availability'!I17</f>
        <v>X</v>
      </c>
      <c r="AL20" s="71" t="str">
        <f>'State Availability'!J17</f>
        <v>X</v>
      </c>
      <c r="AM20" s="79">
        <f>'State Availability'!K17</f>
        <v>0</v>
      </c>
    </row>
    <row r="21" spans="1:39" s="6" customFormat="1">
      <c r="B21" s="40" t="s">
        <v>14</v>
      </c>
      <c r="C21" s="41" t="s">
        <v>15</v>
      </c>
      <c r="D21" s="41" t="s">
        <v>52</v>
      </c>
      <c r="E21" s="41" t="s">
        <v>51</v>
      </c>
      <c r="F21" s="41"/>
      <c r="G21" s="41" t="s">
        <v>14</v>
      </c>
      <c r="H21" s="41" t="s">
        <v>15</v>
      </c>
      <c r="I21" s="41" t="s">
        <v>52</v>
      </c>
      <c r="J21" s="42" t="s">
        <v>51</v>
      </c>
      <c r="P21">
        <f t="shared" si="0"/>
        <v>14</v>
      </c>
      <c r="W21"/>
      <c r="AC21"/>
      <c r="AD21" s="70" t="str">
        <f>'State Availability'!A18</f>
        <v>Idaho</v>
      </c>
      <c r="AE21" s="71" t="str">
        <f>'State Availability'!B18</f>
        <v>X</v>
      </c>
      <c r="AF21" s="71" t="str">
        <f>'State Availability'!C18</f>
        <v>X</v>
      </c>
      <c r="AG21" s="71" t="str">
        <f>'State Availability'!D18</f>
        <v>X</v>
      </c>
      <c r="AH21" s="71" t="str">
        <f>IF(OR('State Availability'!E18="X",'State Availability'!F18="X"),"X",0)</f>
        <v>X</v>
      </c>
      <c r="AI21" s="71" t="str">
        <f>'State Availability'!G18</f>
        <v>X</v>
      </c>
      <c r="AJ21" s="71" t="str">
        <f>'State Availability'!H18</f>
        <v>X</v>
      </c>
      <c r="AK21" s="71" t="str">
        <f>'State Availability'!I18</f>
        <v>X</v>
      </c>
      <c r="AL21" s="71" t="str">
        <f>'State Availability'!J18</f>
        <v>X</v>
      </c>
      <c r="AM21" s="79">
        <f>'State Availability'!K18</f>
        <v>0</v>
      </c>
    </row>
    <row r="22" spans="1:39" s="6" customFormat="1">
      <c r="B22" s="40"/>
      <c r="C22" s="41"/>
      <c r="D22" s="41"/>
      <c r="E22" s="41"/>
      <c r="F22" s="41"/>
      <c r="G22" s="41"/>
      <c r="H22" s="41"/>
      <c r="I22" s="41"/>
      <c r="J22" s="42"/>
      <c r="P22">
        <f t="shared" si="0"/>
        <v>15</v>
      </c>
      <c r="W22"/>
      <c r="AC22"/>
      <c r="AD22" s="70" t="str">
        <f>'State Availability'!A19</f>
        <v>Illinois</v>
      </c>
      <c r="AE22" s="71" t="str">
        <f>'State Availability'!B19</f>
        <v>X</v>
      </c>
      <c r="AF22" s="71" t="str">
        <f>'State Availability'!C19</f>
        <v>X</v>
      </c>
      <c r="AG22" s="71" t="str">
        <f>'State Availability'!D19</f>
        <v>X</v>
      </c>
      <c r="AH22" s="71" t="str">
        <f>IF(OR('State Availability'!E19="X",'State Availability'!F19="X"),"X",0)</f>
        <v>X</v>
      </c>
      <c r="AI22" s="71" t="str">
        <f>'State Availability'!G19</f>
        <v>X</v>
      </c>
      <c r="AJ22" s="71" t="str">
        <f>'State Availability'!H19</f>
        <v>X</v>
      </c>
      <c r="AK22" s="71" t="str">
        <f>'State Availability'!I19</f>
        <v>X</v>
      </c>
      <c r="AL22" s="71" t="str">
        <f>'State Availability'!J19</f>
        <v>X</v>
      </c>
      <c r="AM22" s="79">
        <f>'State Availability'!K19</f>
        <v>0</v>
      </c>
    </row>
    <row r="23" spans="1:39" s="6" customFormat="1" ht="13.5" thickBot="1">
      <c r="B23" s="43">
        <f>IF(B27&gt;0,"X",'MP Calculation'!F31)</f>
        <v>479.62</v>
      </c>
      <c r="C23" s="44">
        <f>IF(B27&gt;0,"X",'MP Calculation'!G31)</f>
        <v>239.81</v>
      </c>
      <c r="D23" s="44">
        <f>IF(B27&gt;0,"X",'MP Calculation'!H31)</f>
        <v>119.9</v>
      </c>
      <c r="E23" s="44">
        <f>IF(B27&gt;0,"X",'MP Calculation'!I31)</f>
        <v>40</v>
      </c>
      <c r="F23" s="45"/>
      <c r="G23" s="44">
        <f>IF(B27&gt;0,"X",'MP Calculation'!K31)</f>
        <v>479.62</v>
      </c>
      <c r="H23" s="44">
        <f>IF(B27&gt;0,"X",'MP Calculation'!L31)</f>
        <v>249.37</v>
      </c>
      <c r="I23" s="44">
        <f>IF(B27&gt;0,"X",'MP Calculation'!M31)</f>
        <v>127.07</v>
      </c>
      <c r="J23" s="46">
        <f>IF(B27&gt;0,"X",'MP Calculation'!N31)</f>
        <v>43.12</v>
      </c>
      <c r="P23">
        <f t="shared" si="0"/>
        <v>16</v>
      </c>
      <c r="W23"/>
      <c r="AC23"/>
      <c r="AD23" s="70" t="str">
        <f>'State Availability'!A20</f>
        <v>Indiana</v>
      </c>
      <c r="AE23" s="71" t="str">
        <f>'State Availability'!B20</f>
        <v>X</v>
      </c>
      <c r="AF23" s="71" t="str">
        <f>'State Availability'!C20</f>
        <v>X</v>
      </c>
      <c r="AG23" s="71" t="str">
        <f>'State Availability'!D20</f>
        <v>X</v>
      </c>
      <c r="AH23" s="71" t="str">
        <f>IF(OR('State Availability'!E20="X",'State Availability'!F20="X"),"X",0)</f>
        <v>X</v>
      </c>
      <c r="AI23" s="71" t="str">
        <f>'State Availability'!G20</f>
        <v>X</v>
      </c>
      <c r="AJ23" s="71" t="str">
        <f>'State Availability'!H20</f>
        <v>X</v>
      </c>
      <c r="AK23" s="71" t="str">
        <f>'State Availability'!I20</f>
        <v>X</v>
      </c>
      <c r="AL23" s="71" t="str">
        <f>'State Availability'!J20</f>
        <v>X</v>
      </c>
      <c r="AM23" s="79">
        <f>'State Availability'!K20</f>
        <v>0</v>
      </c>
    </row>
    <row r="24" spans="1:39">
      <c r="P24">
        <f t="shared" si="0"/>
        <v>17</v>
      </c>
      <c r="AD24" s="70" t="str">
        <f>'State Availability'!A21</f>
        <v>Iowa</v>
      </c>
      <c r="AE24" s="71" t="str">
        <f>'State Availability'!B21</f>
        <v>X</v>
      </c>
      <c r="AF24" s="71" t="str">
        <f>'State Availability'!C21</f>
        <v>X</v>
      </c>
      <c r="AG24" s="71" t="str">
        <f>'State Availability'!D21</f>
        <v>X</v>
      </c>
      <c r="AH24" s="71" t="str">
        <f>IF(OR('State Availability'!E21="X",'State Availability'!F21="X"),"X",0)</f>
        <v>X</v>
      </c>
      <c r="AI24" s="71" t="str">
        <f>'State Availability'!G21</f>
        <v>X</v>
      </c>
      <c r="AJ24" s="71" t="str">
        <f>'State Availability'!H21</f>
        <v>X</v>
      </c>
      <c r="AK24" s="71" t="str">
        <f>'State Availability'!I21</f>
        <v>X</v>
      </c>
      <c r="AL24" s="71" t="str">
        <f>'State Availability'!J21</f>
        <v>X</v>
      </c>
      <c r="AM24" s="79">
        <f>'State Availability'!K21</f>
        <v>0</v>
      </c>
    </row>
    <row r="25" spans="1:39">
      <c r="B25" s="53" t="str">
        <f>IF(E23&gt;149.999,"Note: This policy is above the household limit","")</f>
        <v/>
      </c>
      <c r="P25">
        <f t="shared" si="0"/>
        <v>18</v>
      </c>
      <c r="AD25" s="70" t="str">
        <f>'State Availability'!A22</f>
        <v>Kansas</v>
      </c>
      <c r="AE25" s="71" t="str">
        <f>'State Availability'!B22</f>
        <v>X</v>
      </c>
      <c r="AF25" s="71" t="str">
        <f>'State Availability'!C22</f>
        <v>X</v>
      </c>
      <c r="AG25" s="71" t="str">
        <f>'State Availability'!D22</f>
        <v>X</v>
      </c>
      <c r="AH25" s="71" t="str">
        <f>IF(OR('State Availability'!E22="X",'State Availability'!F22="X"),"X",0)</f>
        <v>X</v>
      </c>
      <c r="AI25" s="71" t="str">
        <f>'State Availability'!G22</f>
        <v>X</v>
      </c>
      <c r="AJ25" s="71" t="str">
        <f>'State Availability'!H22</f>
        <v>X</v>
      </c>
      <c r="AK25" s="71" t="str">
        <f>'State Availability'!I22</f>
        <v>X</v>
      </c>
      <c r="AL25" s="71" t="str">
        <f>'State Availability'!J22</f>
        <v>X</v>
      </c>
      <c r="AM25" s="79">
        <f>'State Availability'!K22</f>
        <v>0</v>
      </c>
    </row>
    <row r="26" spans="1:39">
      <c r="A26" s="50"/>
      <c r="B26" s="51"/>
      <c r="C26" s="51"/>
      <c r="D26" s="51"/>
      <c r="E26" s="52"/>
      <c r="P26">
        <f t="shared" si="0"/>
        <v>19</v>
      </c>
      <c r="AD26" s="70" t="str">
        <f>'State Availability'!A23</f>
        <v>Kentucky</v>
      </c>
      <c r="AE26" s="71" t="str">
        <f>'State Availability'!B23</f>
        <v>X</v>
      </c>
      <c r="AF26" s="71" t="str">
        <f>'State Availability'!C23</f>
        <v>X</v>
      </c>
      <c r="AG26" s="71" t="str">
        <f>'State Availability'!D23</f>
        <v>X</v>
      </c>
      <c r="AH26" s="71" t="str">
        <f>IF(OR('State Availability'!E23="X",'State Availability'!F23="X"),"X",0)</f>
        <v>X</v>
      </c>
      <c r="AI26" s="71" t="str">
        <f>'State Availability'!G23</f>
        <v>X</v>
      </c>
      <c r="AJ26" s="71" t="str">
        <f>'State Availability'!H23</f>
        <v>X</v>
      </c>
      <c r="AK26" s="71" t="str">
        <f>'State Availability'!I23</f>
        <v>X</v>
      </c>
      <c r="AL26" s="71" t="str">
        <f>'State Availability'!J23</f>
        <v>X</v>
      </c>
      <c r="AM26" s="79">
        <f>'State Availability'!K23</f>
        <v>0</v>
      </c>
    </row>
    <row r="27" spans="1:39">
      <c r="A27" s="70" t="s">
        <v>154</v>
      </c>
      <c r="B27">
        <f>SUM(B28:B35)</f>
        <v>0</v>
      </c>
      <c r="P27">
        <f t="shared" si="0"/>
        <v>20</v>
      </c>
      <c r="AD27" s="70" t="str">
        <f>'State Availability'!A24</f>
        <v>Louisiana</v>
      </c>
      <c r="AE27" s="71" t="str">
        <f>'State Availability'!B24</f>
        <v>X</v>
      </c>
      <c r="AF27" s="71" t="str">
        <f>'State Availability'!C24</f>
        <v>X</v>
      </c>
      <c r="AG27" s="71" t="str">
        <f>'State Availability'!D24</f>
        <v>X</v>
      </c>
      <c r="AH27" s="71" t="str">
        <f>IF(OR('State Availability'!E24="X",'State Availability'!F24="X"),"X",0)</f>
        <v>X</v>
      </c>
      <c r="AI27" s="71" t="str">
        <f>'State Availability'!G24</f>
        <v>X</v>
      </c>
      <c r="AJ27" s="71" t="str">
        <f>'State Availability'!H24</f>
        <v>X</v>
      </c>
      <c r="AK27" s="71" t="str">
        <f>'State Availability'!I24</f>
        <v>X</v>
      </c>
      <c r="AL27" s="71" t="str">
        <f>'State Availability'!J24</f>
        <v>X</v>
      </c>
      <c r="AM27" s="79">
        <f>'State Availability'!K24</f>
        <v>0</v>
      </c>
    </row>
    <row r="28" spans="1:39">
      <c r="C28" s="70"/>
      <c r="D28" s="70"/>
      <c r="E28" s="70"/>
      <c r="F28" s="70"/>
      <c r="P28">
        <f t="shared" si="0"/>
        <v>21</v>
      </c>
      <c r="AD28" s="70" t="str">
        <f>'State Availability'!A25</f>
        <v>Maine</v>
      </c>
      <c r="AE28" s="71" t="str">
        <f>'State Availability'!B25</f>
        <v>X</v>
      </c>
      <c r="AF28" s="71" t="str">
        <f>'State Availability'!C25</f>
        <v>X</v>
      </c>
      <c r="AG28" s="71" t="str">
        <f>'State Availability'!D25</f>
        <v>X</v>
      </c>
      <c r="AH28" s="71" t="str">
        <f>IF(OR('State Availability'!E25="X",'State Availability'!F25="X"),"X",0)</f>
        <v>X</v>
      </c>
      <c r="AI28" s="71" t="str">
        <f>'State Availability'!G25</f>
        <v>X</v>
      </c>
      <c r="AJ28" s="71" t="str">
        <f>'State Availability'!H25</f>
        <v>X</v>
      </c>
      <c r="AK28" s="71" t="str">
        <f>'State Availability'!I25</f>
        <v>X</v>
      </c>
      <c r="AL28" s="71" t="str">
        <f>'State Availability'!J25</f>
        <v>X</v>
      </c>
      <c r="AM28" s="79">
        <f>'State Availability'!K25</f>
        <v>0</v>
      </c>
    </row>
    <row r="29" spans="1:39">
      <c r="A29" s="70" t="s">
        <v>159</v>
      </c>
      <c r="B29">
        <f>IF(A9&lt;C29,1,0)</f>
        <v>0</v>
      </c>
      <c r="C29" s="6">
        <f>IF(I2="Minnesota",1000,1000)</f>
        <v>1000</v>
      </c>
      <c r="D29" s="6">
        <f>IF(J2="Minnesota",10000,1000)</f>
        <v>1000</v>
      </c>
      <c r="F29">
        <f>A3</f>
        <v>2</v>
      </c>
      <c r="G29" t="str">
        <f>VLOOKUP(F29,F30:G32,2,0)</f>
        <v>Premiums shown above are guaranteed for the life of the contract.</v>
      </c>
      <c r="P29">
        <f t="shared" si="0"/>
        <v>22</v>
      </c>
      <c r="AD29" s="70" t="str">
        <f>'State Availability'!A26</f>
        <v>Maryland</v>
      </c>
      <c r="AE29" s="71" t="str">
        <f>'State Availability'!B26</f>
        <v>X</v>
      </c>
      <c r="AF29" s="71" t="str">
        <f>'State Availability'!C26</f>
        <v>X</v>
      </c>
      <c r="AG29" s="71" t="str">
        <f>'State Availability'!D26</f>
        <v>X</v>
      </c>
      <c r="AH29" s="71" t="str">
        <f>IF(OR('State Availability'!E26="X",'State Availability'!F26="X"),"X",0)</f>
        <v>X</v>
      </c>
      <c r="AI29" s="71" t="str">
        <f>'State Availability'!G26</f>
        <v>X</v>
      </c>
      <c r="AJ29" s="71" t="str">
        <f>'State Availability'!H26</f>
        <v>X</v>
      </c>
      <c r="AK29" s="71" t="str">
        <f>'State Availability'!I26</f>
        <v>X</v>
      </c>
      <c r="AL29" s="71" t="str">
        <f>'State Availability'!J26</f>
        <v>X</v>
      </c>
      <c r="AM29" s="79">
        <f>'State Availability'!K26</f>
        <v>0</v>
      </c>
    </row>
    <row r="30" spans="1:39">
      <c r="A30" s="70" t="s">
        <v>155</v>
      </c>
      <c r="B30">
        <f>IF(A6&gt;=C30,1,0)</f>
        <v>0</v>
      </c>
      <c r="C30" s="6">
        <f>AD74</f>
        <v>99</v>
      </c>
      <c r="F30">
        <v>1</v>
      </c>
      <c r="G30" t="s">
        <v>163</v>
      </c>
      <c r="P30">
        <f t="shared" si="0"/>
        <v>23</v>
      </c>
      <c r="AD30" s="70" t="str">
        <f>'State Availability'!A27</f>
        <v>Massachusetts</v>
      </c>
      <c r="AE30" s="71" t="str">
        <f>'State Availability'!B27</f>
        <v>X</v>
      </c>
      <c r="AF30" s="71" t="str">
        <f>'State Availability'!C27</f>
        <v>X</v>
      </c>
      <c r="AG30" s="71" t="str">
        <f>'State Availability'!D27</f>
        <v>X</v>
      </c>
      <c r="AH30" s="71" t="str">
        <f>IF(OR('State Availability'!E27="X",'State Availability'!F27="X"),"X",0)</f>
        <v>X</v>
      </c>
      <c r="AI30" s="71" t="str">
        <f>'State Availability'!G27</f>
        <v>X</v>
      </c>
      <c r="AJ30" s="71" t="str">
        <f>'State Availability'!H27</f>
        <v>X</v>
      </c>
      <c r="AK30" s="71" t="str">
        <f>'State Availability'!I27</f>
        <v>X</v>
      </c>
      <c r="AL30" s="71" t="str">
        <f>'State Availability'!J27</f>
        <v>X</v>
      </c>
      <c r="AM30" s="79">
        <f>'State Availability'!K27</f>
        <v>0</v>
      </c>
    </row>
    <row r="31" spans="1:39">
      <c r="A31" s="70" t="s">
        <v>156</v>
      </c>
      <c r="B31">
        <f>IF(C31=0,1,0)</f>
        <v>0</v>
      </c>
      <c r="C31" s="6" t="str">
        <f>AD3</f>
        <v>X</v>
      </c>
      <c r="F31">
        <v>2</v>
      </c>
      <c r="G31" t="s">
        <v>164</v>
      </c>
      <c r="P31">
        <f t="shared" si="0"/>
        <v>24</v>
      </c>
      <c r="AD31" s="70" t="str">
        <f>'State Availability'!A28</f>
        <v>Michigan</v>
      </c>
      <c r="AE31" s="71" t="str">
        <f>'State Availability'!B28</f>
        <v>X</v>
      </c>
      <c r="AF31" s="71" t="str">
        <f>'State Availability'!C28</f>
        <v>X</v>
      </c>
      <c r="AG31" s="71" t="str">
        <f>'State Availability'!D28</f>
        <v>X</v>
      </c>
      <c r="AH31" s="71" t="str">
        <f>IF(OR('State Availability'!E28="X",'State Availability'!F28="X"),"X",0)</f>
        <v>X</v>
      </c>
      <c r="AI31" s="71" t="str">
        <f>'State Availability'!G28</f>
        <v>X</v>
      </c>
      <c r="AJ31" s="71" t="str">
        <f>'State Availability'!H28</f>
        <v>X</v>
      </c>
      <c r="AK31" s="71" t="str">
        <f>'State Availability'!I28</f>
        <v>X</v>
      </c>
      <c r="AL31" s="71" t="str">
        <f>'State Availability'!J28</f>
        <v>X</v>
      </c>
      <c r="AM31" s="79">
        <f>'State Availability'!K28</f>
        <v>0</v>
      </c>
    </row>
    <row r="32" spans="1:39">
      <c r="A32" s="70" t="s">
        <v>162</v>
      </c>
      <c r="B32">
        <f>IF(AND(C32=0,M7="Y"),1,0)</f>
        <v>0</v>
      </c>
      <c r="C32" s="6" t="str">
        <f>IF(Calculator!A19="No","X",AL2)</f>
        <v>X</v>
      </c>
      <c r="F32">
        <v>3</v>
      </c>
      <c r="G32" t="s">
        <v>165</v>
      </c>
      <c r="P32">
        <f t="shared" si="0"/>
        <v>25</v>
      </c>
      <c r="AD32" s="70" t="str">
        <f>'State Availability'!A29</f>
        <v>Minnesota</v>
      </c>
      <c r="AE32" s="71">
        <f>'State Availability'!B29</f>
        <v>0</v>
      </c>
      <c r="AF32" s="71">
        <f>'State Availability'!C29</f>
        <v>0</v>
      </c>
      <c r="AG32" s="71" t="str">
        <f>'State Availability'!D29</f>
        <v>X</v>
      </c>
      <c r="AH32" s="71" t="str">
        <f>IF(OR('State Availability'!E29="X",'State Availability'!F29="X"),"X",0)</f>
        <v>X</v>
      </c>
      <c r="AI32" s="71">
        <f>'State Availability'!G29</f>
        <v>0</v>
      </c>
      <c r="AJ32" s="71" t="str">
        <f>'State Availability'!H29</f>
        <v>X</v>
      </c>
      <c r="AK32" s="71">
        <f>'State Availability'!I29</f>
        <v>0</v>
      </c>
      <c r="AL32" s="71" t="str">
        <f>'State Availability'!J29</f>
        <v>X</v>
      </c>
      <c r="AM32" s="79">
        <f>'State Availability'!K29</f>
        <v>0</v>
      </c>
    </row>
    <row r="33" spans="1:39">
      <c r="A33" s="70" t="s">
        <v>157</v>
      </c>
      <c r="B33">
        <f>IF(AND(C33=0,M8&lt;&gt;0),1,0)</f>
        <v>0</v>
      </c>
      <c r="C33" s="6" t="str">
        <f>IF(Calculator!A20=0,"X",AJ2)</f>
        <v>X</v>
      </c>
      <c r="P33">
        <f t="shared" si="0"/>
        <v>26</v>
      </c>
      <c r="AD33" s="70" t="str">
        <f>'State Availability'!A30</f>
        <v>Mississippi</v>
      </c>
      <c r="AE33" s="71" t="str">
        <f>'State Availability'!B30</f>
        <v>X</v>
      </c>
      <c r="AF33" s="71" t="str">
        <f>'State Availability'!C30</f>
        <v>X</v>
      </c>
      <c r="AG33" s="71" t="str">
        <f>'State Availability'!D30</f>
        <v>X</v>
      </c>
      <c r="AH33" s="71" t="str">
        <f>IF(OR('State Availability'!E30="X",'State Availability'!F30="X"),"X",0)</f>
        <v>X</v>
      </c>
      <c r="AI33" s="71" t="str">
        <f>'State Availability'!G30</f>
        <v>X</v>
      </c>
      <c r="AJ33" s="71" t="str">
        <f>'State Availability'!H30</f>
        <v>X</v>
      </c>
      <c r="AK33" s="71" t="str">
        <f>'State Availability'!I30</f>
        <v>X</v>
      </c>
      <c r="AL33" s="71" t="str">
        <f>'State Availability'!J30</f>
        <v>X</v>
      </c>
      <c r="AM33" s="79">
        <f>'State Availability'!K30</f>
        <v>0</v>
      </c>
    </row>
    <row r="34" spans="1:39">
      <c r="A34" s="70" t="s">
        <v>158</v>
      </c>
      <c r="B34">
        <f>IF(AND(C34=0,M9&lt;&gt;0),1,0)</f>
        <v>0</v>
      </c>
      <c r="C34" s="6" t="str">
        <f>IF(Calculator!A21=0,"X",AK2)</f>
        <v>X</v>
      </c>
      <c r="P34">
        <f t="shared" si="0"/>
        <v>27</v>
      </c>
      <c r="AD34" s="70" t="str">
        <f>'State Availability'!A31</f>
        <v>Missouri</v>
      </c>
      <c r="AE34" s="71" t="str">
        <f>'State Availability'!B31</f>
        <v>X</v>
      </c>
      <c r="AF34" s="71" t="str">
        <f>'State Availability'!C31</f>
        <v>X</v>
      </c>
      <c r="AG34" s="71" t="str">
        <f>'State Availability'!D31</f>
        <v>X</v>
      </c>
      <c r="AH34" s="71" t="str">
        <f>IF(OR('State Availability'!E31="X",'State Availability'!F31="X"),"X",0)</f>
        <v>X</v>
      </c>
      <c r="AI34" s="71" t="str">
        <f>'State Availability'!G31</f>
        <v>X</v>
      </c>
      <c r="AJ34" s="71" t="str">
        <f>'State Availability'!H31</f>
        <v>X</v>
      </c>
      <c r="AK34" s="71" t="str">
        <f>'State Availability'!I31</f>
        <v>X</v>
      </c>
      <c r="AL34" s="71" t="str">
        <f>'State Availability'!J31</f>
        <v>X</v>
      </c>
      <c r="AM34" s="79">
        <f>'State Availability'!K31</f>
        <v>0</v>
      </c>
    </row>
    <row r="35" spans="1:39">
      <c r="P35">
        <f t="shared" si="0"/>
        <v>28</v>
      </c>
      <c r="AD35" s="70" t="str">
        <f>'State Availability'!A32</f>
        <v>Montana</v>
      </c>
      <c r="AE35" s="71" t="str">
        <f>'State Availability'!B32</f>
        <v>X</v>
      </c>
      <c r="AF35" s="71" t="str">
        <f>'State Availability'!C32</f>
        <v>X</v>
      </c>
      <c r="AG35" s="71">
        <f>'State Availability'!D32</f>
        <v>0</v>
      </c>
      <c r="AH35" s="71">
        <f>IF(OR('State Availability'!E32="X",'State Availability'!F32="X"),"X",0)</f>
        <v>0</v>
      </c>
      <c r="AI35" s="71">
        <f>'State Availability'!G32</f>
        <v>0</v>
      </c>
      <c r="AJ35" s="71" t="str">
        <f>'State Availability'!H32</f>
        <v>X</v>
      </c>
      <c r="AK35" s="71" t="str">
        <f>'State Availability'!I32</f>
        <v>X</v>
      </c>
      <c r="AL35" s="71" t="str">
        <f>'State Availability'!J32</f>
        <v>X</v>
      </c>
      <c r="AM35" s="79">
        <f>'State Availability'!K32</f>
        <v>0</v>
      </c>
    </row>
    <row r="36" spans="1:39">
      <c r="P36">
        <f t="shared" si="0"/>
        <v>29</v>
      </c>
      <c r="AD36" s="70" t="str">
        <f>'State Availability'!A33</f>
        <v>Nebraska</v>
      </c>
      <c r="AE36" s="71" t="str">
        <f>'State Availability'!B33</f>
        <v>X</v>
      </c>
      <c r="AF36" s="71" t="str">
        <f>'State Availability'!C33</f>
        <v>X</v>
      </c>
      <c r="AG36" s="71" t="str">
        <f>'State Availability'!D33</f>
        <v>X</v>
      </c>
      <c r="AH36" s="71" t="str">
        <f>IF(OR('State Availability'!E33="X",'State Availability'!F33="X"),"X",0)</f>
        <v>X</v>
      </c>
      <c r="AI36" s="71" t="str">
        <f>'State Availability'!G33</f>
        <v>X</v>
      </c>
      <c r="AJ36" s="71" t="str">
        <f>'State Availability'!H33</f>
        <v>X</v>
      </c>
      <c r="AK36" s="71" t="str">
        <f>'State Availability'!I33</f>
        <v>X</v>
      </c>
      <c r="AL36" s="71" t="str">
        <f>'State Availability'!J33</f>
        <v>X</v>
      </c>
      <c r="AM36" s="79">
        <f>'State Availability'!K33</f>
        <v>0</v>
      </c>
    </row>
    <row r="37" spans="1:39">
      <c r="P37">
        <f t="shared" si="0"/>
        <v>30</v>
      </c>
      <c r="AD37" s="70" t="str">
        <f>'State Availability'!A34</f>
        <v>Nevada</v>
      </c>
      <c r="AE37" s="71" t="str">
        <f>'State Availability'!B34</f>
        <v>X</v>
      </c>
      <c r="AF37" s="71" t="str">
        <f>'State Availability'!C34</f>
        <v>X</v>
      </c>
      <c r="AG37" s="71" t="str">
        <f>'State Availability'!D34</f>
        <v>X</v>
      </c>
      <c r="AH37" s="71" t="str">
        <f>IF(OR('State Availability'!E34="X",'State Availability'!F34="X"),"X",0)</f>
        <v>X</v>
      </c>
      <c r="AI37" s="71" t="str">
        <f>'State Availability'!G34</f>
        <v>X</v>
      </c>
      <c r="AJ37" s="71" t="str">
        <f>'State Availability'!H34</f>
        <v>X</v>
      </c>
      <c r="AK37" s="71" t="str">
        <f>'State Availability'!I34</f>
        <v>X</v>
      </c>
      <c r="AL37" s="71" t="str">
        <f>'State Availability'!J34</f>
        <v>X</v>
      </c>
      <c r="AM37" s="79">
        <f>'State Availability'!K34</f>
        <v>0</v>
      </c>
    </row>
    <row r="38" spans="1:39">
      <c r="P38">
        <f t="shared" si="0"/>
        <v>31</v>
      </c>
      <c r="AD38" s="70" t="str">
        <f>'State Availability'!A35</f>
        <v>New Hampshire</v>
      </c>
      <c r="AE38" s="71" t="str">
        <f>'State Availability'!B35</f>
        <v>X</v>
      </c>
      <c r="AF38" s="71">
        <f>'State Availability'!C35</f>
        <v>0</v>
      </c>
      <c r="AG38" s="71" t="str">
        <f>'State Availability'!D35</f>
        <v>X</v>
      </c>
      <c r="AH38" s="71" t="str">
        <f>IF(OR('State Availability'!E35="X",'State Availability'!F35="X"),"X",0)</f>
        <v>X</v>
      </c>
      <c r="AI38" s="71" t="str">
        <f>'State Availability'!G35</f>
        <v>X</v>
      </c>
      <c r="AJ38" s="71" t="str">
        <f>'State Availability'!H35</f>
        <v>X</v>
      </c>
      <c r="AK38" s="71" t="str">
        <f>'State Availability'!I35</f>
        <v>X</v>
      </c>
      <c r="AL38" s="71" t="str">
        <f>'State Availability'!J35</f>
        <v>X</v>
      </c>
      <c r="AM38" s="79">
        <f>'State Availability'!K35</f>
        <v>0</v>
      </c>
    </row>
    <row r="39" spans="1:39">
      <c r="P39">
        <f t="shared" si="0"/>
        <v>32</v>
      </c>
      <c r="AD39" s="70" t="str">
        <f>'State Availability'!A36</f>
        <v>New Jersey</v>
      </c>
      <c r="AE39" s="71">
        <f>'State Availability'!B36</f>
        <v>0</v>
      </c>
      <c r="AF39" s="71">
        <f>'State Availability'!C36</f>
        <v>0</v>
      </c>
      <c r="AG39" s="71" t="str">
        <f>'State Availability'!D36</f>
        <v>X</v>
      </c>
      <c r="AH39" s="71" t="str">
        <f>IF(OR('State Availability'!E36="X",'State Availability'!F36="X"),"X",0)</f>
        <v>X</v>
      </c>
      <c r="AI39" s="71">
        <f>'State Availability'!G36</f>
        <v>0</v>
      </c>
      <c r="AJ39" s="71">
        <f>'State Availability'!H36</f>
        <v>0</v>
      </c>
      <c r="AK39" s="71">
        <f>'State Availability'!I36</f>
        <v>0</v>
      </c>
      <c r="AL39" s="71">
        <f>'State Availability'!J36</f>
        <v>0</v>
      </c>
      <c r="AM39" s="79">
        <f>'State Availability'!K36</f>
        <v>0</v>
      </c>
    </row>
    <row r="40" spans="1:39">
      <c r="P40">
        <f t="shared" si="0"/>
        <v>33</v>
      </c>
      <c r="AD40" s="70" t="str">
        <f>'State Availability'!A37</f>
        <v>New Mexico</v>
      </c>
      <c r="AE40" s="71" t="str">
        <f>'State Availability'!B37</f>
        <v>X</v>
      </c>
      <c r="AF40" s="71" t="str">
        <f>'State Availability'!C37</f>
        <v>X</v>
      </c>
      <c r="AG40" s="71" t="str">
        <f>'State Availability'!D37</f>
        <v>X</v>
      </c>
      <c r="AH40" s="71" t="str">
        <f>IF(OR('State Availability'!E37="X",'State Availability'!F37="X"),"X",0)</f>
        <v>X</v>
      </c>
      <c r="AI40" s="71" t="str">
        <f>'State Availability'!G37</f>
        <v>X</v>
      </c>
      <c r="AJ40" s="71" t="str">
        <f>'State Availability'!H37</f>
        <v>X</v>
      </c>
      <c r="AK40" s="71">
        <f>'State Availability'!I37</f>
        <v>0</v>
      </c>
      <c r="AL40" s="71" t="str">
        <f>'State Availability'!J37</f>
        <v>X</v>
      </c>
      <c r="AM40" s="79">
        <f>'State Availability'!K37</f>
        <v>0</v>
      </c>
    </row>
    <row r="41" spans="1:39">
      <c r="P41">
        <f t="shared" si="0"/>
        <v>34</v>
      </c>
      <c r="AD41" s="70" t="str">
        <f>'State Availability'!A38</f>
        <v>New York</v>
      </c>
      <c r="AE41" s="71">
        <f>'State Availability'!B38</f>
        <v>0</v>
      </c>
      <c r="AF41" s="71">
        <f>'State Availability'!C38</f>
        <v>0</v>
      </c>
      <c r="AG41" s="71">
        <f>'State Availability'!D38</f>
        <v>0</v>
      </c>
      <c r="AH41" s="71">
        <f>IF(OR('State Availability'!E38="X",'State Availability'!F38="X"),"X",0)</f>
        <v>0</v>
      </c>
      <c r="AI41" s="71">
        <f>'State Availability'!G38</f>
        <v>0</v>
      </c>
      <c r="AJ41" s="71">
        <f>'State Availability'!H38</f>
        <v>0</v>
      </c>
      <c r="AK41" s="71">
        <f>'State Availability'!I38</f>
        <v>0</v>
      </c>
      <c r="AL41" s="71">
        <f>'State Availability'!J38</f>
        <v>0</v>
      </c>
      <c r="AM41" s="79">
        <f>'State Availability'!K38</f>
        <v>0</v>
      </c>
    </row>
    <row r="42" spans="1:39">
      <c r="P42">
        <f t="shared" si="0"/>
        <v>35</v>
      </c>
      <c r="AD42" s="70" t="str">
        <f>'State Availability'!A39</f>
        <v>North Carolina</v>
      </c>
      <c r="AE42" s="71" t="str">
        <f>'State Availability'!B39</f>
        <v>X</v>
      </c>
      <c r="AF42" s="71" t="str">
        <f>'State Availability'!C39</f>
        <v>X</v>
      </c>
      <c r="AG42" s="71" t="str">
        <f>'State Availability'!D39</f>
        <v>X</v>
      </c>
      <c r="AH42" s="71" t="str">
        <f>IF(OR('State Availability'!E39="X",'State Availability'!F39="X"),"X",0)</f>
        <v>X</v>
      </c>
      <c r="AI42" s="71" t="str">
        <f>'State Availability'!G39</f>
        <v>X</v>
      </c>
      <c r="AJ42" s="71" t="str">
        <f>'State Availability'!H39</f>
        <v>X</v>
      </c>
      <c r="AK42" s="71" t="str">
        <f>'State Availability'!I39</f>
        <v>X</v>
      </c>
      <c r="AL42" s="71" t="str">
        <f>'State Availability'!J39</f>
        <v>X</v>
      </c>
      <c r="AM42" s="79">
        <f>'State Availability'!K39</f>
        <v>0</v>
      </c>
    </row>
    <row r="43" spans="1:39">
      <c r="P43">
        <f t="shared" si="0"/>
        <v>36</v>
      </c>
      <c r="AD43" s="70" t="str">
        <f>'State Availability'!A40</f>
        <v>North Dakota</v>
      </c>
      <c r="AE43" s="71" t="str">
        <f>'State Availability'!B40</f>
        <v>X</v>
      </c>
      <c r="AF43" s="71" t="str">
        <f>'State Availability'!C40</f>
        <v>X</v>
      </c>
      <c r="AG43" s="71" t="str">
        <f>'State Availability'!D40</f>
        <v>X</v>
      </c>
      <c r="AH43" s="71" t="str">
        <f>IF(OR('State Availability'!E40="X",'State Availability'!F40="X"),"X",0)</f>
        <v>X</v>
      </c>
      <c r="AI43" s="71" t="str">
        <f>'State Availability'!G40</f>
        <v>X</v>
      </c>
      <c r="AJ43" s="71" t="str">
        <f>'State Availability'!H40</f>
        <v>X</v>
      </c>
      <c r="AK43" s="71" t="str">
        <f>'State Availability'!I40</f>
        <v>X</v>
      </c>
      <c r="AL43" s="71" t="str">
        <f>'State Availability'!J40</f>
        <v>X</v>
      </c>
      <c r="AM43" s="79">
        <f>'State Availability'!K40</f>
        <v>0</v>
      </c>
    </row>
    <row r="44" spans="1:39">
      <c r="P44">
        <f t="shared" si="0"/>
        <v>37</v>
      </c>
      <c r="AD44" s="70" t="str">
        <f>'State Availability'!A41</f>
        <v>Ohio</v>
      </c>
      <c r="AE44" s="71" t="str">
        <f>'State Availability'!B41</f>
        <v>X</v>
      </c>
      <c r="AF44" s="71" t="str">
        <f>'State Availability'!C41</f>
        <v>X</v>
      </c>
      <c r="AG44" s="71" t="str">
        <f>'State Availability'!D41</f>
        <v>X</v>
      </c>
      <c r="AH44" s="71" t="str">
        <f>IF(OR('State Availability'!E41="X",'State Availability'!F41="X"),"X",0)</f>
        <v>X</v>
      </c>
      <c r="AI44" s="71" t="str">
        <f>'State Availability'!G41</f>
        <v>X</v>
      </c>
      <c r="AJ44" s="71" t="str">
        <f>'State Availability'!H41</f>
        <v>X</v>
      </c>
      <c r="AK44" s="71" t="str">
        <f>'State Availability'!I41</f>
        <v>X</v>
      </c>
      <c r="AL44" s="71" t="str">
        <f>'State Availability'!J41</f>
        <v>X</v>
      </c>
      <c r="AM44" s="79">
        <f>'State Availability'!K41</f>
        <v>0</v>
      </c>
    </row>
    <row r="45" spans="1:39">
      <c r="P45">
        <f t="shared" si="0"/>
        <v>38</v>
      </c>
      <c r="AD45" s="70" t="str">
        <f>'State Availability'!A42</f>
        <v>Oklahoma</v>
      </c>
      <c r="AE45" s="71" t="str">
        <f>'State Availability'!B42</f>
        <v>X</v>
      </c>
      <c r="AF45" s="71" t="str">
        <f>'State Availability'!C42</f>
        <v>X</v>
      </c>
      <c r="AG45" s="71" t="str">
        <f>'State Availability'!D42</f>
        <v>X</v>
      </c>
      <c r="AH45" s="71" t="str">
        <f>IF(OR('State Availability'!E42="X",'State Availability'!F42="X"),"X",0)</f>
        <v>X</v>
      </c>
      <c r="AI45" s="71" t="str">
        <f>'State Availability'!G42</f>
        <v>X</v>
      </c>
      <c r="AJ45" s="71" t="str">
        <f>'State Availability'!H42</f>
        <v>X</v>
      </c>
      <c r="AK45" s="71" t="str">
        <f>'State Availability'!I42</f>
        <v>X</v>
      </c>
      <c r="AL45" s="71" t="str">
        <f>'State Availability'!J42</f>
        <v>X</v>
      </c>
      <c r="AM45" s="79">
        <f>'State Availability'!K42</f>
        <v>0</v>
      </c>
    </row>
    <row r="46" spans="1:39">
      <c r="P46">
        <f t="shared" si="0"/>
        <v>39</v>
      </c>
      <c r="AD46" s="70" t="str">
        <f>'State Availability'!A43</f>
        <v>Oregon</v>
      </c>
      <c r="AE46" s="71" t="str">
        <f>'State Availability'!B43</f>
        <v>X</v>
      </c>
      <c r="AF46" s="71" t="str">
        <f>'State Availability'!C43</f>
        <v>X</v>
      </c>
      <c r="AG46" s="71" t="str">
        <f>'State Availability'!D43</f>
        <v>X</v>
      </c>
      <c r="AH46" s="71" t="str">
        <f>IF(OR('State Availability'!E43="X",'State Availability'!F43="X"),"X",0)</f>
        <v>X</v>
      </c>
      <c r="AI46" s="71" t="str">
        <f>'State Availability'!G43</f>
        <v>X</v>
      </c>
      <c r="AJ46" s="71" t="str">
        <f>'State Availability'!H43</f>
        <v>X</v>
      </c>
      <c r="AK46" s="71" t="str">
        <f>'State Availability'!I43</f>
        <v>X</v>
      </c>
      <c r="AL46" s="71" t="str">
        <f>'State Availability'!J43</f>
        <v>X</v>
      </c>
      <c r="AM46" s="79">
        <f>'State Availability'!K43</f>
        <v>0</v>
      </c>
    </row>
    <row r="47" spans="1:39">
      <c r="P47">
        <f t="shared" si="0"/>
        <v>40</v>
      </c>
      <c r="AD47" s="70" t="str">
        <f>'State Availability'!A44</f>
        <v>Pennsylvania</v>
      </c>
      <c r="AE47" s="71" t="str">
        <f>'State Availability'!B44</f>
        <v>X</v>
      </c>
      <c r="AF47" s="71" t="str">
        <f>'State Availability'!C44</f>
        <v>X</v>
      </c>
      <c r="AG47" s="71" t="str">
        <f>'State Availability'!D44</f>
        <v>X</v>
      </c>
      <c r="AH47" s="71" t="str">
        <f>IF(OR('State Availability'!E44="X",'State Availability'!F44="X"),"X",0)</f>
        <v>X</v>
      </c>
      <c r="AI47" s="71">
        <f>'State Availability'!G44</f>
        <v>0</v>
      </c>
      <c r="AJ47" s="71">
        <f>'State Availability'!H44</f>
        <v>0</v>
      </c>
      <c r="AK47" s="71" t="str">
        <f>'State Availability'!I44</f>
        <v>X</v>
      </c>
      <c r="AL47" s="71" t="str">
        <f>'State Availability'!J44</f>
        <v>X</v>
      </c>
      <c r="AM47" s="79">
        <f>'State Availability'!K44</f>
        <v>0</v>
      </c>
    </row>
    <row r="48" spans="1:39">
      <c r="P48">
        <f t="shared" si="0"/>
        <v>41</v>
      </c>
      <c r="AD48" s="70" t="str">
        <f>'State Availability'!A45</f>
        <v>Rhode Island</v>
      </c>
      <c r="AE48" s="71" t="str">
        <f>'State Availability'!B45</f>
        <v>X</v>
      </c>
      <c r="AF48" s="71" t="str">
        <f>'State Availability'!C45</f>
        <v>X</v>
      </c>
      <c r="AG48" s="71" t="str">
        <f>'State Availability'!D45</f>
        <v>X</v>
      </c>
      <c r="AH48" s="71" t="str">
        <f>IF(OR('State Availability'!E45="X",'State Availability'!F45="X"),"X",0)</f>
        <v>X</v>
      </c>
      <c r="AI48" s="71" t="str">
        <f>'State Availability'!G45</f>
        <v>X</v>
      </c>
      <c r="AJ48" s="71" t="str">
        <f>'State Availability'!H45</f>
        <v>X</v>
      </c>
      <c r="AK48" s="71" t="str">
        <f>'State Availability'!I45</f>
        <v>X</v>
      </c>
      <c r="AL48" s="71" t="str">
        <f>'State Availability'!J45</f>
        <v>X</v>
      </c>
      <c r="AM48" s="79">
        <f>'State Availability'!K45</f>
        <v>0</v>
      </c>
    </row>
    <row r="49" spans="16:39">
      <c r="P49">
        <f t="shared" si="0"/>
        <v>42</v>
      </c>
      <c r="AD49" s="70" t="str">
        <f>'State Availability'!A46</f>
        <v>South Carolina</v>
      </c>
      <c r="AE49" s="71" t="str">
        <f>'State Availability'!B46</f>
        <v>X</v>
      </c>
      <c r="AF49" s="71" t="str">
        <f>'State Availability'!C46</f>
        <v>X</v>
      </c>
      <c r="AG49" s="71" t="str">
        <f>'State Availability'!D46</f>
        <v>X</v>
      </c>
      <c r="AH49" s="71" t="str">
        <f>IF(OR('State Availability'!E46="X",'State Availability'!F46="X"),"X",0)</f>
        <v>X</v>
      </c>
      <c r="AI49" s="71" t="str">
        <f>'State Availability'!G46</f>
        <v>X</v>
      </c>
      <c r="AJ49" s="71">
        <f>'State Availability'!H46</f>
        <v>0</v>
      </c>
      <c r="AK49" s="71" t="str">
        <f>'State Availability'!I46</f>
        <v>X</v>
      </c>
      <c r="AL49" s="71" t="str">
        <f>'State Availability'!J46</f>
        <v>X</v>
      </c>
      <c r="AM49" s="79">
        <f>'State Availability'!K46</f>
        <v>0</v>
      </c>
    </row>
    <row r="50" spans="16:39">
      <c r="P50">
        <f t="shared" si="0"/>
        <v>43</v>
      </c>
      <c r="AD50" s="70" t="str">
        <f>'State Availability'!A47</f>
        <v>South Dakota</v>
      </c>
      <c r="AE50" s="71" t="str">
        <f>'State Availability'!B47</f>
        <v>X</v>
      </c>
      <c r="AF50" s="71" t="str">
        <f>'State Availability'!C47</f>
        <v>X</v>
      </c>
      <c r="AG50" s="71" t="str">
        <f>'State Availability'!D47</f>
        <v>X</v>
      </c>
      <c r="AH50" s="71" t="str">
        <f>IF(OR('State Availability'!E47="X",'State Availability'!F47="X"),"X",0)</f>
        <v>X</v>
      </c>
      <c r="AI50" s="71" t="str">
        <f>'State Availability'!G47</f>
        <v>X</v>
      </c>
      <c r="AJ50" s="71" t="str">
        <f>'State Availability'!H47</f>
        <v>X</v>
      </c>
      <c r="AK50" s="71" t="str">
        <f>'State Availability'!I47</f>
        <v>X</v>
      </c>
      <c r="AL50" s="71" t="str">
        <f>'State Availability'!J47</f>
        <v>X</v>
      </c>
      <c r="AM50" s="79">
        <f>'State Availability'!K47</f>
        <v>0</v>
      </c>
    </row>
    <row r="51" spans="16:39">
      <c r="P51">
        <f t="shared" si="0"/>
        <v>44</v>
      </c>
      <c r="AD51" s="70" t="str">
        <f>'State Availability'!A48</f>
        <v>Tennessee</v>
      </c>
      <c r="AE51" s="71" t="str">
        <f>'State Availability'!B48</f>
        <v>X</v>
      </c>
      <c r="AF51" s="71" t="str">
        <f>'State Availability'!C48</f>
        <v>X</v>
      </c>
      <c r="AG51" s="71" t="str">
        <f>'State Availability'!D48</f>
        <v>X</v>
      </c>
      <c r="AH51" s="71" t="str">
        <f>IF(OR('State Availability'!E48="X",'State Availability'!F48="X"),"X",0)</f>
        <v>X</v>
      </c>
      <c r="AI51" s="71" t="str">
        <f>'State Availability'!G48</f>
        <v>X</v>
      </c>
      <c r="AJ51" s="71" t="str">
        <f>'State Availability'!H48</f>
        <v>X</v>
      </c>
      <c r="AK51" s="71" t="str">
        <f>'State Availability'!I48</f>
        <v>X</v>
      </c>
      <c r="AL51" s="71" t="str">
        <f>'State Availability'!J48</f>
        <v>X</v>
      </c>
      <c r="AM51" s="79">
        <f>'State Availability'!K48</f>
        <v>0</v>
      </c>
    </row>
    <row r="52" spans="16:39">
      <c r="P52">
        <f t="shared" si="0"/>
        <v>45</v>
      </c>
      <c r="AD52" s="70" t="str">
        <f>'State Availability'!A49</f>
        <v>Texas</v>
      </c>
      <c r="AE52" s="71" t="str">
        <f>'State Availability'!B49</f>
        <v>X</v>
      </c>
      <c r="AF52" s="71">
        <f>'State Availability'!C49</f>
        <v>0</v>
      </c>
      <c r="AG52" s="71" t="str">
        <f>'State Availability'!D49</f>
        <v>X</v>
      </c>
      <c r="AH52" s="71" t="str">
        <f>IF(OR('State Availability'!E49="X",'State Availability'!F49="X"),"X",0)</f>
        <v>X</v>
      </c>
      <c r="AI52" s="71" t="str">
        <f>'State Availability'!G49</f>
        <v>X</v>
      </c>
      <c r="AJ52" s="71" t="str">
        <f>'State Availability'!H49</f>
        <v>X</v>
      </c>
      <c r="AK52" s="71" t="str">
        <f>'State Availability'!I49</f>
        <v>X</v>
      </c>
      <c r="AL52" s="71" t="str">
        <f>'State Availability'!J49</f>
        <v>X</v>
      </c>
      <c r="AM52" s="79">
        <f>'State Availability'!K49</f>
        <v>0</v>
      </c>
    </row>
    <row r="53" spans="16:39">
      <c r="P53">
        <f t="shared" si="0"/>
        <v>46</v>
      </c>
      <c r="AD53" s="70" t="str">
        <f>'State Availability'!A50</f>
        <v>Utah</v>
      </c>
      <c r="AE53" s="71">
        <f>'State Availability'!B50</f>
        <v>0</v>
      </c>
      <c r="AF53" s="71">
        <f>'State Availability'!C50</f>
        <v>0</v>
      </c>
      <c r="AG53" s="71" t="str">
        <f>'State Availability'!D50</f>
        <v>X</v>
      </c>
      <c r="AH53" s="71" t="str">
        <f>IF(OR('State Availability'!E50="X",'State Availability'!F50="X"),"X",0)</f>
        <v>X</v>
      </c>
      <c r="AI53" s="71" t="str">
        <f>'State Availability'!G50</f>
        <v>X</v>
      </c>
      <c r="AJ53" s="71" t="str">
        <f>'State Availability'!H50</f>
        <v>X</v>
      </c>
      <c r="AK53" s="71" t="str">
        <f>'State Availability'!I50</f>
        <v>X</v>
      </c>
      <c r="AL53" s="71" t="str">
        <f>'State Availability'!J50</f>
        <v>X</v>
      </c>
      <c r="AM53" s="79">
        <f>'State Availability'!K50</f>
        <v>0</v>
      </c>
    </row>
    <row r="54" spans="16:39">
      <c r="P54">
        <f t="shared" si="0"/>
        <v>47</v>
      </c>
      <c r="AD54" s="70" t="str">
        <f>'State Availability'!A51</f>
        <v>Vermont</v>
      </c>
      <c r="AE54" s="71" t="str">
        <f>'State Availability'!B51</f>
        <v>X</v>
      </c>
      <c r="AF54" s="71" t="str">
        <f>'State Availability'!C51</f>
        <v>X</v>
      </c>
      <c r="AG54" s="71" t="str">
        <f>'State Availability'!D51</f>
        <v>X</v>
      </c>
      <c r="AH54" s="71" t="str">
        <f>IF(OR('State Availability'!E51="X",'State Availability'!F51="X"),"X",0)</f>
        <v>X</v>
      </c>
      <c r="AI54" s="71" t="str">
        <f>'State Availability'!G51</f>
        <v>X</v>
      </c>
      <c r="AJ54" s="71">
        <f>'State Availability'!H51</f>
        <v>0</v>
      </c>
      <c r="AK54" s="71" t="str">
        <f>'State Availability'!I51</f>
        <v>X</v>
      </c>
      <c r="AL54" s="71" t="str">
        <f>'State Availability'!J51</f>
        <v>X</v>
      </c>
      <c r="AM54" s="79">
        <f>'State Availability'!K51</f>
        <v>0</v>
      </c>
    </row>
    <row r="55" spans="16:39">
      <c r="P55">
        <f t="shared" si="0"/>
        <v>48</v>
      </c>
      <c r="AD55" s="70" t="str">
        <f>'State Availability'!A52</f>
        <v>Virginia</v>
      </c>
      <c r="AE55" s="71" t="str">
        <f>'State Availability'!B52</f>
        <v>X</v>
      </c>
      <c r="AF55" s="71" t="str">
        <f>'State Availability'!C52</f>
        <v>X</v>
      </c>
      <c r="AG55" s="71" t="str">
        <f>'State Availability'!D52</f>
        <v>X</v>
      </c>
      <c r="AH55" s="71" t="str">
        <f>IF(OR('State Availability'!E52="X",'State Availability'!F52="X"),"X",0)</f>
        <v>X</v>
      </c>
      <c r="AI55" s="71" t="str">
        <f>'State Availability'!G52</f>
        <v>X</v>
      </c>
      <c r="AJ55" s="71" t="str">
        <f>'State Availability'!H52</f>
        <v>X</v>
      </c>
      <c r="AK55" s="71" t="str">
        <f>'State Availability'!I52</f>
        <v>X</v>
      </c>
      <c r="AL55" s="71" t="str">
        <f>'State Availability'!J52</f>
        <v>X</v>
      </c>
      <c r="AM55" s="79">
        <f>'State Availability'!K52</f>
        <v>0</v>
      </c>
    </row>
    <row r="56" spans="16:39">
      <c r="P56">
        <f t="shared" si="0"/>
        <v>49</v>
      </c>
      <c r="AD56" s="70" t="str">
        <f>'State Availability'!A53</f>
        <v>Washington</v>
      </c>
      <c r="AE56" s="71" t="str">
        <f>'State Availability'!B53</f>
        <v>X</v>
      </c>
      <c r="AF56" s="71" t="str">
        <f>'State Availability'!C53</f>
        <v>X</v>
      </c>
      <c r="AG56" s="71" t="str">
        <f>'State Availability'!D53</f>
        <v>X</v>
      </c>
      <c r="AH56" s="71" t="str">
        <f>IF(OR('State Availability'!E53="X",'State Availability'!F53="X"),"X",0)</f>
        <v>X</v>
      </c>
      <c r="AI56" s="71">
        <f>'State Availability'!G53</f>
        <v>0</v>
      </c>
      <c r="AJ56" s="71">
        <f>'State Availability'!H53</f>
        <v>0</v>
      </c>
      <c r="AK56" s="71" t="str">
        <f>'State Availability'!I53</f>
        <v>X</v>
      </c>
      <c r="AL56" s="71" t="str">
        <f>'State Availability'!J53</f>
        <v>X</v>
      </c>
      <c r="AM56" s="79">
        <f>'State Availability'!K53</f>
        <v>0</v>
      </c>
    </row>
    <row r="57" spans="16:39">
      <c r="P57">
        <f t="shared" si="0"/>
        <v>50</v>
      </c>
      <c r="AD57" s="70" t="str">
        <f>'State Availability'!A54</f>
        <v>West Virginia</v>
      </c>
      <c r="AE57" s="71" t="str">
        <f>'State Availability'!B54</f>
        <v>X</v>
      </c>
      <c r="AF57" s="71" t="str">
        <f>'State Availability'!C54</f>
        <v>X</v>
      </c>
      <c r="AG57" s="71" t="str">
        <f>'State Availability'!D54</f>
        <v>X</v>
      </c>
      <c r="AH57" s="71" t="str">
        <f>IF(OR('State Availability'!E54="X",'State Availability'!F54="X"),"X",0)</f>
        <v>X</v>
      </c>
      <c r="AI57" s="71" t="str">
        <f>'State Availability'!G54</f>
        <v>X</v>
      </c>
      <c r="AJ57" s="71">
        <f>'State Availability'!H54</f>
        <v>0</v>
      </c>
      <c r="AK57" s="71" t="str">
        <f>'State Availability'!I54</f>
        <v>X</v>
      </c>
      <c r="AL57" s="71" t="str">
        <f>'State Availability'!J54</f>
        <v>X</v>
      </c>
      <c r="AM57" s="79">
        <f>'State Availability'!K54</f>
        <v>0</v>
      </c>
    </row>
    <row r="58" spans="16:39">
      <c r="P58">
        <f t="shared" si="0"/>
        <v>51</v>
      </c>
      <c r="AD58" s="70" t="str">
        <f>'State Availability'!A55</f>
        <v>Wisconsin</v>
      </c>
      <c r="AE58" s="71" t="str">
        <f>'State Availability'!B55</f>
        <v>X</v>
      </c>
      <c r="AF58" s="71" t="str">
        <f>'State Availability'!C55</f>
        <v>X</v>
      </c>
      <c r="AG58" s="71" t="str">
        <f>'State Availability'!D55</f>
        <v>X</v>
      </c>
      <c r="AH58" s="71" t="str">
        <f>IF(OR('State Availability'!E55="X",'State Availability'!F55="X"),"X",0)</f>
        <v>X</v>
      </c>
      <c r="AI58" s="71" t="str">
        <f>'State Availability'!G55</f>
        <v>X</v>
      </c>
      <c r="AJ58" s="71" t="str">
        <f>'State Availability'!H55</f>
        <v>X</v>
      </c>
      <c r="AK58" s="71" t="str">
        <f>'State Availability'!I55</f>
        <v>X</v>
      </c>
      <c r="AL58" s="71" t="str">
        <f>'State Availability'!J55</f>
        <v>X</v>
      </c>
      <c r="AM58" s="79">
        <f>'State Availability'!K55</f>
        <v>0</v>
      </c>
    </row>
    <row r="59" spans="16:39">
      <c r="P59">
        <f t="shared" si="0"/>
        <v>52</v>
      </c>
      <c r="AD59" s="70" t="str">
        <f>'State Availability'!A56</f>
        <v>Wyoming</v>
      </c>
      <c r="AE59" s="71" t="str">
        <f>'State Availability'!B56</f>
        <v>X</v>
      </c>
      <c r="AF59" s="71" t="str">
        <f>'State Availability'!C56</f>
        <v>X</v>
      </c>
      <c r="AG59" s="71" t="str">
        <f>'State Availability'!D56</f>
        <v>X</v>
      </c>
      <c r="AH59" s="71" t="str">
        <f>IF(OR('State Availability'!E56="X",'State Availability'!F56="X"),"X",0)</f>
        <v>X</v>
      </c>
      <c r="AI59" s="71" t="str">
        <f>'State Availability'!G56</f>
        <v>X</v>
      </c>
      <c r="AJ59" s="71" t="str">
        <f>'State Availability'!H56</f>
        <v>X</v>
      </c>
      <c r="AK59" s="71" t="str">
        <f>'State Availability'!I56</f>
        <v>X</v>
      </c>
      <c r="AL59" s="71" t="str">
        <f>'State Availability'!J56</f>
        <v>X</v>
      </c>
      <c r="AM59" s="79">
        <f>'State Availability'!K56</f>
        <v>0</v>
      </c>
    </row>
    <row r="60" spans="16:39">
      <c r="P60">
        <f t="shared" si="0"/>
        <v>53</v>
      </c>
    </row>
    <row r="61" spans="16:39">
      <c r="P61">
        <f t="shared" si="0"/>
        <v>54</v>
      </c>
      <c r="AA61" t="str">
        <f>Calculator!A18</f>
        <v>Nebraska</v>
      </c>
      <c r="AC61" s="70" t="s">
        <v>151</v>
      </c>
    </row>
    <row r="62" spans="16:39">
      <c r="P62">
        <f t="shared" si="0"/>
        <v>55</v>
      </c>
      <c r="AC62" s="70" t="s">
        <v>66</v>
      </c>
      <c r="AD62" s="70" t="s">
        <v>148</v>
      </c>
      <c r="AE62">
        <f>IF($AA$61="Washington",58,99)</f>
        <v>99</v>
      </c>
      <c r="AF62">
        <f>IF($AA$61="Minnesota",46,IF($AA$61="Washington",45,99))</f>
        <v>99</v>
      </c>
      <c r="AG62">
        <v>99</v>
      </c>
      <c r="AH62">
        <f>IF($AA$61="Missouri",75,99)</f>
        <v>99</v>
      </c>
      <c r="AI62">
        <v>99</v>
      </c>
    </row>
    <row r="63" spans="16:39">
      <c r="P63">
        <f t="shared" si="0"/>
        <v>56</v>
      </c>
      <c r="AD63" s="76" t="s">
        <v>149</v>
      </c>
      <c r="AE63">
        <f>IF($AA$61="Washington",51,99)</f>
        <v>99</v>
      </c>
      <c r="AF63">
        <f>IF($AA$61="Minnesota",41,IF($AA$61="Washington",41,99))</f>
        <v>99</v>
      </c>
      <c r="AG63">
        <v>99</v>
      </c>
      <c r="AH63">
        <f>IF($AA$61="Missouri",75,99)</f>
        <v>99</v>
      </c>
      <c r="AI63">
        <v>99</v>
      </c>
    </row>
    <row r="64" spans="16:39">
      <c r="P64">
        <f t="shared" si="0"/>
        <v>57</v>
      </c>
    </row>
    <row r="65" spans="16:35">
      <c r="P65">
        <f t="shared" si="0"/>
        <v>58</v>
      </c>
      <c r="AC65" s="70" t="s">
        <v>71</v>
      </c>
      <c r="AD65" s="70" t="s">
        <v>148</v>
      </c>
      <c r="AE65">
        <f>IF($AA$61="Washington",65,99)</f>
        <v>99</v>
      </c>
      <c r="AF65">
        <f>IF($AA$61="Minnesota",56,IF($AA$61="Washington",54,99))</f>
        <v>99</v>
      </c>
      <c r="AG65">
        <v>99</v>
      </c>
      <c r="AH65">
        <f>IF($AA$61="Minnesota",53,IF($AA$61="Missouri",75,99))</f>
        <v>99</v>
      </c>
      <c r="AI65">
        <v>99</v>
      </c>
    </row>
    <row r="66" spans="16:35">
      <c r="P66">
        <f t="shared" si="0"/>
        <v>59</v>
      </c>
      <c r="AD66" s="76" t="s">
        <v>149</v>
      </c>
      <c r="AE66">
        <f>IF($AA$61="Washington",58,99)</f>
        <v>99</v>
      </c>
      <c r="AF66">
        <f>IF($AA$61="Minnesota",49,IF($AA$61="Washington",48,99))</f>
        <v>99</v>
      </c>
      <c r="AG66">
        <v>99</v>
      </c>
      <c r="AH66">
        <f>IF($AA$61="Minnesota",46,IF($AA$61="Missouri",75,99))</f>
        <v>99</v>
      </c>
      <c r="AI66">
        <v>99</v>
      </c>
    </row>
    <row r="67" spans="16:35">
      <c r="P67">
        <f t="shared" ref="P67:P87" si="2">P66+1</f>
        <v>60</v>
      </c>
      <c r="AC67" s="70"/>
      <c r="AD67" s="70"/>
    </row>
    <row r="68" spans="16:35">
      <c r="P68">
        <f t="shared" si="2"/>
        <v>61</v>
      </c>
      <c r="AD68" s="80"/>
      <c r="AE68" s="81"/>
      <c r="AF68" s="81"/>
      <c r="AG68" s="81"/>
      <c r="AH68" s="81"/>
      <c r="AI68" s="81"/>
    </row>
    <row r="69" spans="16:35">
      <c r="P69">
        <f t="shared" si="2"/>
        <v>62</v>
      </c>
    </row>
    <row r="70" spans="16:35">
      <c r="P70">
        <f t="shared" si="2"/>
        <v>63</v>
      </c>
    </row>
    <row r="71" spans="16:35">
      <c r="P71">
        <f t="shared" si="2"/>
        <v>64</v>
      </c>
      <c r="AD71" s="70" t="s">
        <v>66</v>
      </c>
      <c r="AE71">
        <f>IF($D$8="NS",AE62,AE63)</f>
        <v>99</v>
      </c>
      <c r="AF71">
        <f t="shared" ref="AF71:AI71" si="3">IF($D$8="NS",AF62,AF63)</f>
        <v>99</v>
      </c>
      <c r="AG71">
        <f t="shared" si="3"/>
        <v>99</v>
      </c>
      <c r="AH71">
        <f t="shared" si="3"/>
        <v>99</v>
      </c>
      <c r="AI71">
        <f t="shared" si="3"/>
        <v>99</v>
      </c>
    </row>
    <row r="72" spans="16:35">
      <c r="P72">
        <f t="shared" si="2"/>
        <v>65</v>
      </c>
      <c r="AD72" s="70" t="s">
        <v>71</v>
      </c>
      <c r="AE72">
        <f>IF($D$8="NS",AE65,AE66)</f>
        <v>99</v>
      </c>
      <c r="AF72">
        <f>IF($D$8="NS",AF65,AF66)</f>
        <v>99</v>
      </c>
      <c r="AG72">
        <f>IF($D$8="NS",AG65,AG66)</f>
        <v>99</v>
      </c>
      <c r="AH72">
        <f>IF($D$8="NS",AH65,AH66)</f>
        <v>99</v>
      </c>
      <c r="AI72">
        <f>IF($D$8="NS",AI65,AI66)</f>
        <v>99</v>
      </c>
    </row>
    <row r="73" spans="16:35">
      <c r="P73">
        <f t="shared" si="2"/>
        <v>66</v>
      </c>
      <c r="AE73">
        <f>IF($D$7="M",AE71,AE72)</f>
        <v>99</v>
      </c>
      <c r="AF73">
        <f>IF($D$7="M",AF71,AF72)</f>
        <v>99</v>
      </c>
      <c r="AG73">
        <f>IF($D$7="M",AG71,AG72)</f>
        <v>99</v>
      </c>
      <c r="AH73">
        <f>IF($D$7="M",AH71,AH72)</f>
        <v>99</v>
      </c>
      <c r="AI73">
        <f>IF($D$7="M",AI71,AI72)</f>
        <v>99</v>
      </c>
    </row>
    <row r="74" spans="16:35">
      <c r="P74">
        <f t="shared" si="2"/>
        <v>67</v>
      </c>
      <c r="AD74">
        <f>IF($A$3=1,AE74,IF($A$3=2,AG74,AI74))</f>
        <v>99</v>
      </c>
      <c r="AE74">
        <f>IF($N$3="N",AE73,AF73)</f>
        <v>99</v>
      </c>
      <c r="AG74">
        <f>IF($N$3="N",AG73,AH73)</f>
        <v>99</v>
      </c>
      <c r="AI74">
        <f>AI73</f>
        <v>99</v>
      </c>
    </row>
    <row r="75" spans="16:35">
      <c r="P75">
        <f t="shared" si="2"/>
        <v>68</v>
      </c>
    </row>
    <row r="76" spans="16:35">
      <c r="P76">
        <f t="shared" si="2"/>
        <v>69</v>
      </c>
    </row>
    <row r="77" spans="16:35">
      <c r="P77">
        <f t="shared" si="2"/>
        <v>70</v>
      </c>
    </row>
    <row r="78" spans="16:35">
      <c r="P78">
        <f t="shared" si="2"/>
        <v>71</v>
      </c>
    </row>
    <row r="79" spans="16:35">
      <c r="P79">
        <f t="shared" si="2"/>
        <v>72</v>
      </c>
    </row>
    <row r="80" spans="16:35">
      <c r="P80">
        <f t="shared" si="2"/>
        <v>73</v>
      </c>
    </row>
    <row r="81" spans="16:16">
      <c r="P81">
        <f t="shared" si="2"/>
        <v>74</v>
      </c>
    </row>
    <row r="82" spans="16:16">
      <c r="P82">
        <f t="shared" si="2"/>
        <v>75</v>
      </c>
    </row>
    <row r="83" spans="16:16">
      <c r="P83">
        <f t="shared" si="2"/>
        <v>76</v>
      </c>
    </row>
    <row r="84" spans="16:16">
      <c r="P84">
        <f t="shared" si="2"/>
        <v>77</v>
      </c>
    </row>
    <row r="85" spans="16:16">
      <c r="P85">
        <f t="shared" si="2"/>
        <v>78</v>
      </c>
    </row>
    <row r="86" spans="16:16">
      <c r="P86">
        <f t="shared" si="2"/>
        <v>79</v>
      </c>
    </row>
    <row r="87" spans="16:16">
      <c r="P87">
        <f t="shared" si="2"/>
        <v>80</v>
      </c>
    </row>
  </sheetData>
  <sheetProtection password="C47E" sheet="1" objects="1" scenarios="1"/>
  <protectedRanges>
    <protectedRange sqref="H7:H9" name="Range4"/>
    <protectedRange sqref="H3:H4" name="Range3"/>
    <protectedRange sqref="A6:A9" name="Range2_1"/>
    <protectedRange sqref="A3:A4" name="Range1_1"/>
  </protectedRanges>
  <dataConsolidate/>
  <mergeCells count="5">
    <mergeCell ref="AE6:AF6"/>
    <mergeCell ref="AG6:AH6"/>
    <mergeCell ref="AJ6:AL6"/>
    <mergeCell ref="B20:E20"/>
    <mergeCell ref="G20:J20"/>
  </mergeCells>
  <dataValidations count="10">
    <dataValidation type="whole" allowBlank="1" showInputMessage="1" showErrorMessage="1" sqref="A9">
      <formula1>1000</formula1>
      <formula2>20000</formula2>
    </dataValidation>
    <dataValidation type="list" allowBlank="1" showInputMessage="1" showErrorMessage="1" sqref="A4">
      <formula1>$W$2:$W$18</formula1>
    </dataValidation>
    <dataValidation type="list" allowBlank="1" showInputMessage="1" showErrorMessage="1" sqref="A8">
      <formula1>$R$2:$R$3</formula1>
    </dataValidation>
    <dataValidation type="list" allowBlank="1" showInputMessage="1" showErrorMessage="1" sqref="A7">
      <formula1>$Q$2:$Q$3</formula1>
    </dataValidation>
    <dataValidation type="list" allowBlank="1" showInputMessage="1" showErrorMessage="1" sqref="A6">
      <formula1>$P$2:$P$87</formula1>
    </dataValidation>
    <dataValidation type="list" allowBlank="1" showInputMessage="1" showErrorMessage="1" sqref="A3">
      <formula1>$O$2:$O$4</formula1>
    </dataValidation>
    <dataValidation type="list" allowBlank="1" showInputMessage="1" showErrorMessage="1" sqref="H9">
      <formula1>$V$2:$V$6</formula1>
    </dataValidation>
    <dataValidation type="list" allowBlank="1" showInputMessage="1" showErrorMessage="1" sqref="H8">
      <formula1>$U$2:$U$4</formula1>
    </dataValidation>
    <dataValidation type="list" allowBlank="1" showInputMessage="1" showErrorMessage="1" sqref="H4:H5 H7">
      <formula1>$S$2:$S$3</formula1>
    </dataValidation>
    <dataValidation type="list" allowBlank="1" showInputMessage="1" showErrorMessage="1" sqref="H3">
      <formula1>$T$2:$T$4</formula1>
    </dataValidation>
  </dataValidations>
  <pageMargins left="0.75" right="0.75" top="1" bottom="1" header="0.5" footer="0.5"/>
  <pageSetup scale="91" orientation="landscape" r:id="rId1"/>
  <headerFooter alignWithMargins="0">
    <oddFooter>&amp;L&amp;F
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Calculator</vt:lpstr>
      <vt:lpstr>Money Purchase Calculator</vt:lpstr>
      <vt:lpstr>Instructions</vt:lpstr>
      <vt:lpstr>State Availability</vt:lpstr>
      <vt:lpstr>Initial Calculator</vt:lpstr>
      <vt:lpstr>Calculation</vt:lpstr>
      <vt:lpstr>APPUs</vt:lpstr>
      <vt:lpstr>Indices</vt:lpstr>
      <vt:lpstr>MP Calculator</vt:lpstr>
      <vt:lpstr>MP Calculation</vt:lpstr>
      <vt:lpstr>MP APPUs</vt:lpstr>
      <vt:lpstr>MP Indices</vt:lpstr>
      <vt:lpstr>Calculator!Print_Area</vt:lpstr>
      <vt:lpstr>'Initial Calculator'!Print_Area</vt:lpstr>
      <vt:lpstr>'Money Purchase Calculator'!Print_Area</vt:lpstr>
      <vt:lpstr>'MP Calculator'!Print_Area</vt:lpstr>
    </vt:vector>
  </TitlesOfParts>
  <Company>Torchmarkcorp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JKANER</dc:creator>
  <cp:lastModifiedBy>Debbie L. Valtin</cp:lastModifiedBy>
  <cp:lastPrinted>2019-12-18T14:21:25Z</cp:lastPrinted>
  <dcterms:created xsi:type="dcterms:W3CDTF">2002-08-19T16:01:11Z</dcterms:created>
  <dcterms:modified xsi:type="dcterms:W3CDTF">2019-12-31T16:32:12Z</dcterms:modified>
</cp:coreProperties>
</file>